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1 Pol" sheetId="13" r:id="rId5"/>
    <sheet name="999 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1 Pol'!$1:$7</definedName>
    <definedName name="_xlnm.Print_Titles" localSheetId="5">'999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Pol'!$A$1:$W$55</definedName>
    <definedName name="_xlnm.Print_Area" localSheetId="4">'02 1 Pol'!$A$1:$W$78</definedName>
    <definedName name="_xlnm.Print_Area" localSheetId="5">'999 01 Pol'!$A$1:$W$35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/>
  <c r="I57"/>
  <c r="I56"/>
  <c r="I55"/>
  <c r="I54"/>
  <c r="I53"/>
  <c r="G45"/>
  <c r="F45"/>
  <c r="G44"/>
  <c r="F44"/>
  <c r="G43"/>
  <c r="F43"/>
  <c r="G42"/>
  <c r="F42"/>
  <c r="G41"/>
  <c r="F41"/>
  <c r="G40"/>
  <c r="F40"/>
  <c r="G39"/>
  <c r="F39"/>
  <c r="G34" i="14"/>
  <c r="BA19"/>
  <c r="BA17"/>
  <c r="BA15"/>
  <c r="G9"/>
  <c r="G12"/>
  <c r="G14"/>
  <c r="G16"/>
  <c r="G18"/>
  <c r="G20"/>
  <c r="G21"/>
  <c r="G22"/>
  <c r="G23"/>
  <c r="G8"/>
  <c r="I9"/>
  <c r="I12"/>
  <c r="I14"/>
  <c r="I16"/>
  <c r="I18"/>
  <c r="I20"/>
  <c r="I21"/>
  <c r="I22"/>
  <c r="I23"/>
  <c r="I8"/>
  <c r="K9"/>
  <c r="K12"/>
  <c r="K14"/>
  <c r="K16"/>
  <c r="K18"/>
  <c r="K20"/>
  <c r="K21"/>
  <c r="K22"/>
  <c r="K23"/>
  <c r="K8"/>
  <c r="M9"/>
  <c r="M12"/>
  <c r="M14"/>
  <c r="M16"/>
  <c r="M18"/>
  <c r="M20"/>
  <c r="M21"/>
  <c r="M22"/>
  <c r="M23"/>
  <c r="M8"/>
  <c r="O9"/>
  <c r="O12"/>
  <c r="O14"/>
  <c r="O16"/>
  <c r="O18"/>
  <c r="O20"/>
  <c r="O21"/>
  <c r="O22"/>
  <c r="O23"/>
  <c r="O8"/>
  <c r="Q9"/>
  <c r="Q12"/>
  <c r="Q14"/>
  <c r="Q16"/>
  <c r="Q18"/>
  <c r="Q20"/>
  <c r="Q21"/>
  <c r="Q22"/>
  <c r="Q23"/>
  <c r="Q8"/>
  <c r="V9"/>
  <c r="V12"/>
  <c r="V14"/>
  <c r="V16"/>
  <c r="V18"/>
  <c r="V20"/>
  <c r="V21"/>
  <c r="V22"/>
  <c r="V23"/>
  <c r="V8"/>
  <c r="G25"/>
  <c r="G27"/>
  <c r="G28"/>
  <c r="G29"/>
  <c r="G30"/>
  <c r="G31"/>
  <c r="G32"/>
  <c r="G24"/>
  <c r="I25"/>
  <c r="I27"/>
  <c r="I28"/>
  <c r="I29"/>
  <c r="I30"/>
  <c r="I31"/>
  <c r="I32"/>
  <c r="I24"/>
  <c r="K25"/>
  <c r="K27"/>
  <c r="K28"/>
  <c r="K29"/>
  <c r="K30"/>
  <c r="K31"/>
  <c r="K32"/>
  <c r="K24"/>
  <c r="M25"/>
  <c r="M27"/>
  <c r="M28"/>
  <c r="M29"/>
  <c r="M30"/>
  <c r="M31"/>
  <c r="M32"/>
  <c r="M24"/>
  <c r="O25"/>
  <c r="O27"/>
  <c r="O28"/>
  <c r="O29"/>
  <c r="O30"/>
  <c r="O31"/>
  <c r="O32"/>
  <c r="O24"/>
  <c r="Q25"/>
  <c r="Q27"/>
  <c r="Q28"/>
  <c r="Q29"/>
  <c r="Q30"/>
  <c r="Q31"/>
  <c r="Q32"/>
  <c r="Q24"/>
  <c r="V25"/>
  <c r="V27"/>
  <c r="V28"/>
  <c r="V29"/>
  <c r="V30"/>
  <c r="V31"/>
  <c r="V32"/>
  <c r="V24"/>
  <c r="AE34"/>
  <c r="AF34"/>
  <c r="G77" i="13"/>
  <c r="BA48"/>
  <c r="BA45"/>
  <c r="G9"/>
  <c r="G11"/>
  <c r="G12"/>
  <c r="G13"/>
  <c r="G15"/>
  <c r="G18"/>
  <c r="G20"/>
  <c r="G23"/>
  <c r="G25"/>
  <c r="G26"/>
  <c r="G28"/>
  <c r="G29"/>
  <c r="G32"/>
  <c r="G34"/>
  <c r="G36"/>
  <c r="G37"/>
  <c r="G38"/>
  <c r="G8"/>
  <c r="I9"/>
  <c r="I11"/>
  <c r="I12"/>
  <c r="I13"/>
  <c r="I15"/>
  <c r="I18"/>
  <c r="I20"/>
  <c r="I23"/>
  <c r="I25"/>
  <c r="I26"/>
  <c r="I28"/>
  <c r="I29"/>
  <c r="I32"/>
  <c r="I34"/>
  <c r="I36"/>
  <c r="I37"/>
  <c r="I38"/>
  <c r="I8"/>
  <c r="K9"/>
  <c r="K11"/>
  <c r="K12"/>
  <c r="K13"/>
  <c r="K15"/>
  <c r="K18"/>
  <c r="K20"/>
  <c r="K23"/>
  <c r="K25"/>
  <c r="K26"/>
  <c r="K28"/>
  <c r="K29"/>
  <c r="K32"/>
  <c r="K34"/>
  <c r="K36"/>
  <c r="K37"/>
  <c r="K38"/>
  <c r="K8"/>
  <c r="M9"/>
  <c r="M11"/>
  <c r="M12"/>
  <c r="M13"/>
  <c r="M15"/>
  <c r="M18"/>
  <c r="M20"/>
  <c r="M23"/>
  <c r="M25"/>
  <c r="M26"/>
  <c r="M28"/>
  <c r="M29"/>
  <c r="M32"/>
  <c r="M34"/>
  <c r="M36"/>
  <c r="M37"/>
  <c r="M38"/>
  <c r="M8"/>
  <c r="O9"/>
  <c r="O11"/>
  <c r="O12"/>
  <c r="O13"/>
  <c r="O15"/>
  <c r="O18"/>
  <c r="O20"/>
  <c r="O23"/>
  <c r="O25"/>
  <c r="O26"/>
  <c r="O28"/>
  <c r="O29"/>
  <c r="O32"/>
  <c r="O34"/>
  <c r="O36"/>
  <c r="O37"/>
  <c r="O38"/>
  <c r="O8"/>
  <c r="Q9"/>
  <c r="Q11"/>
  <c r="Q12"/>
  <c r="Q13"/>
  <c r="Q15"/>
  <c r="Q18"/>
  <c r="Q20"/>
  <c r="Q23"/>
  <c r="Q25"/>
  <c r="Q26"/>
  <c r="Q28"/>
  <c r="Q29"/>
  <c r="Q32"/>
  <c r="Q34"/>
  <c r="Q36"/>
  <c r="Q37"/>
  <c r="Q38"/>
  <c r="Q8"/>
  <c r="V9"/>
  <c r="V11"/>
  <c r="V12"/>
  <c r="V13"/>
  <c r="V15"/>
  <c r="V18"/>
  <c r="V20"/>
  <c r="V23"/>
  <c r="V25"/>
  <c r="V26"/>
  <c r="V28"/>
  <c r="V29"/>
  <c r="V32"/>
  <c r="V34"/>
  <c r="V36"/>
  <c r="V37"/>
  <c r="V38"/>
  <c r="V8"/>
  <c r="G41"/>
  <c r="G42"/>
  <c r="G44"/>
  <c r="G47"/>
  <c r="G50"/>
  <c r="G51"/>
  <c r="G52"/>
  <c r="G53"/>
  <c r="G40"/>
  <c r="I41"/>
  <c r="I42"/>
  <c r="I44"/>
  <c r="I47"/>
  <c r="I50"/>
  <c r="I51"/>
  <c r="I52"/>
  <c r="I53"/>
  <c r="I40"/>
  <c r="K41"/>
  <c r="K42"/>
  <c r="K44"/>
  <c r="K47"/>
  <c r="K50"/>
  <c r="K51"/>
  <c r="K52"/>
  <c r="K53"/>
  <c r="K40"/>
  <c r="M41"/>
  <c r="M42"/>
  <c r="M44"/>
  <c r="M47"/>
  <c r="M50"/>
  <c r="M51"/>
  <c r="M52"/>
  <c r="M53"/>
  <c r="M40"/>
  <c r="O41"/>
  <c r="O42"/>
  <c r="O44"/>
  <c r="O47"/>
  <c r="O50"/>
  <c r="O51"/>
  <c r="O52"/>
  <c r="O53"/>
  <c r="O40"/>
  <c r="Q41"/>
  <c r="Q42"/>
  <c r="Q44"/>
  <c r="Q47"/>
  <c r="Q50"/>
  <c r="Q51"/>
  <c r="Q52"/>
  <c r="Q53"/>
  <c r="Q40"/>
  <c r="V41"/>
  <c r="V42"/>
  <c r="V44"/>
  <c r="V47"/>
  <c r="V50"/>
  <c r="V51"/>
  <c r="V52"/>
  <c r="V53"/>
  <c r="V40"/>
  <c r="G55"/>
  <c r="G58"/>
  <c r="G61"/>
  <c r="G63"/>
  <c r="G64"/>
  <c r="G65"/>
  <c r="G66"/>
  <c r="G67"/>
  <c r="G68"/>
  <c r="G69"/>
  <c r="G70"/>
  <c r="G71"/>
  <c r="G72"/>
  <c r="G54"/>
  <c r="I55"/>
  <c r="I58"/>
  <c r="I61"/>
  <c r="I63"/>
  <c r="I64"/>
  <c r="I65"/>
  <c r="I66"/>
  <c r="I67"/>
  <c r="I68"/>
  <c r="I69"/>
  <c r="I70"/>
  <c r="I71"/>
  <c r="I72"/>
  <c r="I54"/>
  <c r="K55"/>
  <c r="K58"/>
  <c r="K61"/>
  <c r="K63"/>
  <c r="K64"/>
  <c r="K65"/>
  <c r="K66"/>
  <c r="K67"/>
  <c r="K68"/>
  <c r="K69"/>
  <c r="K70"/>
  <c r="K71"/>
  <c r="K72"/>
  <c r="K54"/>
  <c r="M55"/>
  <c r="M58"/>
  <c r="M61"/>
  <c r="M63"/>
  <c r="M64"/>
  <c r="M65"/>
  <c r="M66"/>
  <c r="M67"/>
  <c r="M68"/>
  <c r="M69"/>
  <c r="M70"/>
  <c r="M71"/>
  <c r="M72"/>
  <c r="M54"/>
  <c r="O55"/>
  <c r="O58"/>
  <c r="O61"/>
  <c r="O63"/>
  <c r="O64"/>
  <c r="O65"/>
  <c r="O66"/>
  <c r="O67"/>
  <c r="O68"/>
  <c r="O69"/>
  <c r="O70"/>
  <c r="O71"/>
  <c r="O72"/>
  <c r="O54"/>
  <c r="Q55"/>
  <c r="Q58"/>
  <c r="Q61"/>
  <c r="Q63"/>
  <c r="Q64"/>
  <c r="Q65"/>
  <c r="Q66"/>
  <c r="Q67"/>
  <c r="Q68"/>
  <c r="Q69"/>
  <c r="Q70"/>
  <c r="Q71"/>
  <c r="Q72"/>
  <c r="Q54"/>
  <c r="V55"/>
  <c r="V58"/>
  <c r="V61"/>
  <c r="V63"/>
  <c r="V64"/>
  <c r="V65"/>
  <c r="V66"/>
  <c r="V67"/>
  <c r="V68"/>
  <c r="V69"/>
  <c r="V70"/>
  <c r="V71"/>
  <c r="V72"/>
  <c r="V54"/>
  <c r="G74"/>
  <c r="G73"/>
  <c r="I74"/>
  <c r="I73"/>
  <c r="K74"/>
  <c r="K73"/>
  <c r="M74"/>
  <c r="M73"/>
  <c r="O74"/>
  <c r="O73"/>
  <c r="Q74"/>
  <c r="Q73"/>
  <c r="V74"/>
  <c r="V73"/>
  <c r="AE77"/>
  <c r="AF77"/>
  <c r="G54" i="12"/>
  <c r="BA27"/>
  <c r="BA24"/>
  <c r="G9"/>
  <c r="G11"/>
  <c r="G13"/>
  <c r="G14"/>
  <c r="G16"/>
  <c r="G18"/>
  <c r="G19"/>
  <c r="G8"/>
  <c r="I9"/>
  <c r="I11"/>
  <c r="I13"/>
  <c r="I14"/>
  <c r="I16"/>
  <c r="I18"/>
  <c r="I19"/>
  <c r="I8"/>
  <c r="K9"/>
  <c r="K11"/>
  <c r="K13"/>
  <c r="K14"/>
  <c r="K16"/>
  <c r="K18"/>
  <c r="K19"/>
  <c r="K8"/>
  <c r="M9"/>
  <c r="M11"/>
  <c r="M13"/>
  <c r="M14"/>
  <c r="M16"/>
  <c r="M18"/>
  <c r="M19"/>
  <c r="M8"/>
  <c r="O9"/>
  <c r="O11"/>
  <c r="O13"/>
  <c r="O14"/>
  <c r="O16"/>
  <c r="O18"/>
  <c r="O19"/>
  <c r="O8"/>
  <c r="Q9"/>
  <c r="Q11"/>
  <c r="Q13"/>
  <c r="Q14"/>
  <c r="Q16"/>
  <c r="Q18"/>
  <c r="Q19"/>
  <c r="Q8"/>
  <c r="V9"/>
  <c r="V11"/>
  <c r="V13"/>
  <c r="V14"/>
  <c r="V16"/>
  <c r="V18"/>
  <c r="V19"/>
  <c r="V8"/>
  <c r="G21"/>
  <c r="G22"/>
  <c r="G23"/>
  <c r="G26"/>
  <c r="G29"/>
  <c r="G30"/>
  <c r="G31"/>
  <c r="G32"/>
  <c r="G20"/>
  <c r="I21"/>
  <c r="I22"/>
  <c r="I23"/>
  <c r="I26"/>
  <c r="I29"/>
  <c r="I30"/>
  <c r="I31"/>
  <c r="I32"/>
  <c r="I20"/>
  <c r="K21"/>
  <c r="K22"/>
  <c r="K23"/>
  <c r="K26"/>
  <c r="K29"/>
  <c r="K30"/>
  <c r="K31"/>
  <c r="K32"/>
  <c r="K20"/>
  <c r="M21"/>
  <c r="M22"/>
  <c r="M23"/>
  <c r="M26"/>
  <c r="M29"/>
  <c r="M30"/>
  <c r="M31"/>
  <c r="M32"/>
  <c r="M20"/>
  <c r="O21"/>
  <c r="O22"/>
  <c r="O23"/>
  <c r="O26"/>
  <c r="O29"/>
  <c r="O30"/>
  <c r="O31"/>
  <c r="O32"/>
  <c r="O20"/>
  <c r="Q21"/>
  <c r="Q22"/>
  <c r="Q23"/>
  <c r="Q26"/>
  <c r="Q29"/>
  <c r="Q30"/>
  <c r="Q31"/>
  <c r="Q32"/>
  <c r="Q20"/>
  <c r="V21"/>
  <c r="V22"/>
  <c r="V23"/>
  <c r="V26"/>
  <c r="V29"/>
  <c r="V30"/>
  <c r="V31"/>
  <c r="V32"/>
  <c r="V20"/>
  <c r="G34"/>
  <c r="G37"/>
  <c r="G40"/>
  <c r="G42"/>
  <c r="G43"/>
  <c r="G44"/>
  <c r="G45"/>
  <c r="G46"/>
  <c r="G47"/>
  <c r="G48"/>
  <c r="G49"/>
  <c r="G33"/>
  <c r="I34"/>
  <c r="I37"/>
  <c r="I40"/>
  <c r="I42"/>
  <c r="I43"/>
  <c r="I44"/>
  <c r="I45"/>
  <c r="I46"/>
  <c r="I47"/>
  <c r="I48"/>
  <c r="I49"/>
  <c r="I33"/>
  <c r="K34"/>
  <c r="K37"/>
  <c r="K40"/>
  <c r="K42"/>
  <c r="K43"/>
  <c r="K44"/>
  <c r="K45"/>
  <c r="K46"/>
  <c r="K47"/>
  <c r="K48"/>
  <c r="K49"/>
  <c r="K33"/>
  <c r="M34"/>
  <c r="M37"/>
  <c r="M40"/>
  <c r="M42"/>
  <c r="M43"/>
  <c r="M44"/>
  <c r="M45"/>
  <c r="M46"/>
  <c r="M47"/>
  <c r="M48"/>
  <c r="M49"/>
  <c r="M33"/>
  <c r="O34"/>
  <c r="O37"/>
  <c r="O40"/>
  <c r="O42"/>
  <c r="O43"/>
  <c r="O44"/>
  <c r="O45"/>
  <c r="O46"/>
  <c r="O47"/>
  <c r="O48"/>
  <c r="O49"/>
  <c r="O33"/>
  <c r="Q34"/>
  <c r="Q37"/>
  <c r="Q40"/>
  <c r="Q42"/>
  <c r="Q43"/>
  <c r="Q44"/>
  <c r="Q45"/>
  <c r="Q46"/>
  <c r="Q47"/>
  <c r="Q48"/>
  <c r="Q49"/>
  <c r="Q33"/>
  <c r="V34"/>
  <c r="V37"/>
  <c r="V40"/>
  <c r="V42"/>
  <c r="V43"/>
  <c r="V44"/>
  <c r="V45"/>
  <c r="V46"/>
  <c r="V47"/>
  <c r="V48"/>
  <c r="V49"/>
  <c r="V33"/>
  <c r="G51"/>
  <c r="G50"/>
  <c r="I51"/>
  <c r="I50"/>
  <c r="K51"/>
  <c r="K50"/>
  <c r="M51"/>
  <c r="M50"/>
  <c r="O51"/>
  <c r="O50"/>
  <c r="Q51"/>
  <c r="Q50"/>
  <c r="V51"/>
  <c r="V50"/>
  <c r="AE54"/>
  <c r="AF54"/>
  <c r="I20" i="1"/>
  <c r="I19"/>
  <c r="I18"/>
  <c r="I17"/>
  <c r="I16"/>
  <c r="I59"/>
  <c r="J53"/>
  <c r="J54"/>
  <c r="J55"/>
  <c r="J56"/>
  <c r="J57"/>
  <c r="J58"/>
  <c r="J59"/>
  <c r="F46"/>
  <c r="G23"/>
  <c r="A23"/>
  <c r="A24"/>
  <c r="G24"/>
  <c r="G46"/>
  <c r="G25"/>
  <c r="A25"/>
  <c r="A26"/>
  <c r="G26"/>
  <c r="A27"/>
  <c r="A29"/>
  <c r="G29"/>
  <c r="G28"/>
  <c r="G27"/>
  <c r="H39"/>
  <c r="H46"/>
  <c r="I39"/>
  <c r="I46"/>
  <c r="J39"/>
  <c r="J46"/>
  <c r="H45"/>
  <c r="I45"/>
  <c r="J45"/>
  <c r="H44"/>
  <c r="I44"/>
  <c r="J44"/>
  <c r="H43"/>
  <c r="I43"/>
  <c r="J43"/>
  <c r="H42"/>
  <c r="I42"/>
  <c r="J42"/>
  <c r="H41"/>
  <c r="I41"/>
  <c r="J41"/>
  <c r="H40"/>
  <c r="I40"/>
  <c r="J40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<sst xmlns="http://schemas.openxmlformats.org/spreadsheetml/2006/main" count="890" uniqueCount="256">
  <si>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</si>
  <si>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</si>
  <si>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</si>
  <si>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</si>
  <si>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</si>
  <si>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</si>
  <si>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</si>
  <si>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</si>
  <si>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</si>
  <si>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</si>
  <si>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</si>
  <si>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</si>
  <si>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</si>
  <si>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</si>
  <si>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</si>
  <si>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</si>
  <si>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</si>
  <si>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</si>
  <si>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</si>
  <si>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</si>
  <si>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</si>
  <si>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</si>
  <si>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</si>
  <si>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</si>
  <si>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</si>
  <si>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</si>
  <si>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</si>
  <si>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</si>
  <si>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</si>
  <si>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</si>
  <si>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</si>
  <si>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</si>
  <si>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</si>
  <si>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</si>
  <si>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</si>
  <si>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</si>
  <si>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</si>
  <si>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</si>
  <si>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</si>
  <si>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</si>
  <si>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</si>
  <si>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</si>
  <si>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</si>
  <si>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Jan Červinka</t>
  </si>
  <si>
    <t>1703</t>
  </si>
  <si>
    <t>Chodník Pohledec</t>
  </si>
  <si>
    <t>Stavba</t>
  </si>
  <si>
    <t>01</t>
  </si>
  <si>
    <t>Rekonstrukce chodníku</t>
  </si>
  <si>
    <t>1</t>
  </si>
  <si>
    <t>rozpočet</t>
  </si>
  <si>
    <t>02</t>
  </si>
  <si>
    <t>Novostavba chodníku</t>
  </si>
  <si>
    <t>999</t>
  </si>
  <si>
    <t>Ostatní a vedlejší náklady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</si>
  <si>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</si>
  <si>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</si>
  <si>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</si>
  <si>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</si>
  <si>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</si>
  <si>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</si>
  <si>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</si>
  <si>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</si>
  <si>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</si>
  <si>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</si>
  <si>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</si>
  <si>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</si>
  <si>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</si>
  <si>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</si>
  <si>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</si>
  <si>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</si>
  <si>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</si>
  <si>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</si>
  <si>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</si>
  <si>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</si>
  <si>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</si>
  <si>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</si>
  <si>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</si>
  <si>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</si>
  <si>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</si>
  <si>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</si>
  <si>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</si>
  <si>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</si>
  <si>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</si>
  <si>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</si>
  <si>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</si>
  <si>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</si>
  <si>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</si>
  <si>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</si>
  <si>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</si>
  <si>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</si>
  <si>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</si>
  <si>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</si>
  <si>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</si>
  <si>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</si>
  <si>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</si>
  <si>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dlažeb, panelů komunikací pro pěší s jakýmkoliv ložem a výplní spár_x000D_
 z betonových nebo kameninových dlaždic nebo tvarovek</t>
  </si>
  <si>
    <t>m2</t>
  </si>
  <si>
    <t>822-1</t>
  </si>
  <si>
    <t>RTS 18/ I</t>
  </si>
  <si>
    <t>RTS 17/ II</t>
  </si>
  <si>
    <t>POL1_</t>
  </si>
  <si>
    <t>s přemístěním hmot na skládku na vzdálenost do 3 m nebo s naložením na dopravní prostředek</t>
  </si>
  <si>
    <t>SPI</t>
  </si>
  <si>
    <t>113107425R00</t>
  </si>
  <si>
    <t>Odstranění podkladů nebo krytů z kameniva těženého, v ploše jednotlivě nad 50 m2, tloušťka vrstvy 250 mm</t>
  </si>
  <si>
    <t>152+33,7</t>
  </si>
  <si>
    <t>VV</t>
  </si>
  <si>
    <t>113108310R00</t>
  </si>
  <si>
    <t>Odstranění podkladů nebo krytů živičných, v ploše jednotlivě do 50 m2, tloušťka vrstvy 100 mm</t>
  </si>
  <si>
    <t>113202111R00</t>
  </si>
  <si>
    <t>Vytrhání obrub z krajníků nebo obrubníků stojatých</t>
  </si>
  <si>
    <t>m</t>
  </si>
  <si>
    <t>POL1_1</t>
  </si>
  <si>
    <t>s vybouráním lože, s přemístěním hmot na skládku na vzdálenost do 3 m nebo naložením na dopravní prostředek</t>
  </si>
  <si>
    <t>181101111R00</t>
  </si>
  <si>
    <t>Úprava pláně v zářezech bez rozlišení horniny, se zhutněním - ručně</t>
  </si>
  <si>
    <t>800-1</t>
  </si>
  <si>
    <t>vyrovnáním výškových rozdílů, ploch vodorovných a ploch do sklonu 1 : 5.</t>
  </si>
  <si>
    <t>Odvoz a uložení vybouraných komunikací včetně podloží na skládku, vč. skládkovného</t>
  </si>
  <si>
    <t>soubor</t>
  </si>
  <si>
    <t>Vlastní</t>
  </si>
  <si>
    <t>Indiv</t>
  </si>
  <si>
    <t>Odvoz a uložení vybouraných obrub včetně skládkovného</t>
  </si>
  <si>
    <t>soub.</t>
  </si>
  <si>
    <t>564831111R00</t>
  </si>
  <si>
    <t>Podklad ze štěrkodrti s rozprostřením a zhutněním frakce 0-63 mm, tloušťka po zhutnění 100 mm</t>
  </si>
  <si>
    <t>564851112R00</t>
  </si>
  <si>
    <t>Podklad ze štěrkodrti s rozprostřením a zhutněním frakce 0-63 mm, tloušťka po zhutnění 160 mm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</si>
  <si>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</si>
  <si>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</si>
  <si>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</si>
  <si>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139,7+3,7</t>
  </si>
  <si>
    <t>596215040R00</t>
  </si>
  <si>
    <t>Kladení zámkové dlažby do drtě tloušťka dlažby 80 mm, tloušťka lože 40 mm</t>
  </si>
  <si>
    <t>41+12,5</t>
  </si>
  <si>
    <t>03</t>
  </si>
  <si>
    <t>Betonová dlažba přírodní 20x10x6</t>
  </si>
  <si>
    <t>POL3_1</t>
  </si>
  <si>
    <t>04</t>
  </si>
  <si>
    <t>Betonová dlažba červená slepecká 20x10x6</t>
  </si>
  <si>
    <t>05</t>
  </si>
  <si>
    <t>Betonová dlažba červená slepecká 20x10x8</t>
  </si>
  <si>
    <t>06</t>
  </si>
  <si>
    <t>Betonová dlažba přírodní 20x10x8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</si>
  <si>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</si>
  <si>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</si>
  <si>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</si>
  <si>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38+8+63,5+17,5</t>
  </si>
  <si>
    <t>918101111R00</t>
  </si>
  <si>
    <t>Lože pod obrubníky, krajníky nebo obruby z betonu prostého C 12/15</t>
  </si>
  <si>
    <t>m3</t>
  </si>
  <si>
    <t>z dlažebních kostek z betonu prostého</t>
  </si>
  <si>
    <t>127*0,066</t>
  </si>
  <si>
    <t>919735114R00</t>
  </si>
  <si>
    <t>Řezání stávajících krytů nebo podkladů živičných, hloubky přes 150 do 200 mm</t>
  </si>
  <si>
    <t>včetně spotřeby vody</t>
  </si>
  <si>
    <t>07</t>
  </si>
  <si>
    <t>Zálivka asfaltobetonové komunikace</t>
  </si>
  <si>
    <t xml:space="preserve">m     </t>
  </si>
  <si>
    <t>08</t>
  </si>
  <si>
    <t>Obnova vodorovného značení komunikace</t>
  </si>
  <si>
    <t>09</t>
  </si>
  <si>
    <t>Osazení prvků vodovodu do nové nivelety</t>
  </si>
  <si>
    <t>59217010R</t>
  </si>
  <si>
    <t>obrubník silniční materiál beton; l = 1000,0 mm; š = 150,0 mm; h = 250,0 mm; barva přírodní</t>
  </si>
  <si>
    <t>kus</t>
  </si>
  <si>
    <t>SPCM</t>
  </si>
  <si>
    <t>59217020R</t>
  </si>
  <si>
    <t>obrubník silniční nájezdový; materiál beton; l = 1000,0 mm; š = 148,5 mm; h = 145,0 mm; barva přírodní</t>
  </si>
  <si>
    <t>59217021R</t>
  </si>
  <si>
    <t>obrubník silniční přechodový pravý; materiál beton; l = 975,0 mm; š = 150,0 mm; výškový rozsah h = 145 až 250 mm; barva přírodní</t>
  </si>
  <si>
    <t>59217022R</t>
  </si>
  <si>
    <t>obrubník silniční přechodový levý; materiál beton; l = 975,0 mm; š = 150,0 mm; výškový rozsah h = 145 až 250 mm; barva přírodní</t>
  </si>
  <si>
    <t>59217421R</t>
  </si>
  <si>
    <t>obrubník chodníkový materiál beton; l = 1000,0 mm; š = 100,0 mm; h = 250,0 mm; barva šedá</t>
  </si>
  <si>
    <t>998223011R00</t>
  </si>
  <si>
    <t>Přesun hmot pozemních komunikací, kryt dlážděný jakékoliv délky objektu</t>
  </si>
  <si>
    <t>t</t>
  </si>
  <si>
    <t>POL7_</t>
  </si>
  <si>
    <t>vodorovně do 200 m</t>
  </si>
  <si>
    <t>SUM</t>
  </si>
  <si>
    <t>END</t>
  </si>
  <si>
    <t>100004101R00</t>
  </si>
  <si>
    <t>Uložení sypaniny při tloušťce nezhutněné vrstvy do 600 mm</t>
  </si>
  <si>
    <t>z hornin 5 až 7 do hráze a rozprostřením do vrstev a s urovnáním jejich povrchu, bez zhutnění,</t>
  </si>
  <si>
    <t>113107325R00</t>
  </si>
  <si>
    <t>Odstranění podkladů nebo krytů z kameniva těženého, v ploše jednotlivě do 50 m2, tloušťka vrstvy 250 mm</t>
  </si>
  <si>
    <t>121101100R00</t>
  </si>
  <si>
    <t>Sejmutí ornice s přemístěním na vzdálenost do 50 m</t>
  </si>
  <si>
    <t>nebo lesní půdy, s vodorovným přemístěním na hromady v místě upotřebení nebo na dočasné či trvalé skládky se složením</t>
  </si>
  <si>
    <t>180*0,15</t>
  </si>
  <si>
    <t>122201101R00</t>
  </si>
  <si>
    <t>Odkopávky a  prokopávky nezapažené v hornině 3_x000D_
 do 100 m3</t>
  </si>
  <si>
    <t>s přehozením výkopku na vzdálenost do 3 m nebo s naložením na dopravní prostředek,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</si>
  <si>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</si>
  <si>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</si>
  <si>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</si>
  <si>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41+27</t>
  </si>
  <si>
    <t>167101101R00</t>
  </si>
  <si>
    <t>Nakládání, skládání, překládání neulehlého výkopku nakládání výkopku_x000D_
 do 100 m3, z horniny 1 až 4</t>
  </si>
  <si>
    <t>180401212R00</t>
  </si>
  <si>
    <t>Založení trávníku lučního výsevem ve svahu do 1:2</t>
  </si>
  <si>
    <t>178+46</t>
  </si>
  <si>
    <t>182301123R00</t>
  </si>
  <si>
    <t>Rozprostření a urovnání ornice ve svahu v souvislé ploše do 500 m2, tloušťka vrstvy přes 150 do 200 mm</t>
  </si>
  <si>
    <t>s případným nutným přemístěním hromad nebo dočasných skládek na místo potřeby ze vzdálenosti do 30 m, ve svahu sklonu přes 1 : 5,</t>
  </si>
  <si>
    <t>199000005R00</t>
  </si>
  <si>
    <t>Poplatky za skládku zeminy 1- 4</t>
  </si>
  <si>
    <t>41*1,5</t>
  </si>
  <si>
    <t>00572400R</t>
  </si>
  <si>
    <t>směs travní parková, pro běžnou zátěž</t>
  </si>
  <si>
    <t>kg</t>
  </si>
  <si>
    <t>46/40</t>
  </si>
  <si>
    <t>164,5+14</t>
  </si>
  <si>
    <t>124,5+1,6</t>
  </si>
  <si>
    <t>40+12,4</t>
  </si>
  <si>
    <t>31,5+10+71+86</t>
  </si>
  <si>
    <t>198,5*0,066</t>
  </si>
  <si>
    <t>Bourání ocel.oplocení vč.podezdívky dl.1,5m</t>
  </si>
  <si>
    <t>Nové ocel.oplocení D+M, dl.1,0m - dle TZ</t>
  </si>
  <si>
    <t>Doplnění asfaltobetonového povrchu vč.podloží 2,2 m2 - dle TZ</t>
  </si>
  <si>
    <t>POL3_</t>
  </si>
  <si>
    <t>005111020R</t>
  </si>
  <si>
    <t>Vytyčení stavby</t>
  </si>
  <si>
    <t>Soubor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</si>
  <si>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</si>
  <si>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</si>
  <si>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</si>
  <si>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</si>
  <si>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</si>
  <si>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</si>
  <si>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</si>
  <si>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</si>
  <si>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</si>
  <si>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</si>
  <si>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</si>
  <si>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</si>
  <si>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</si>
  <si>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</si>
  <si>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</si>
  <si>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Koordinační činnost dodavatele v rámci stavby, včetně koordinační činnosti se subdodavateli</t>
  </si>
  <si>
    <t>Inženýrská činnost pro uvedení celého díla do užívání, zajištění dokladů pro uvedení díla do provozu</t>
  </si>
  <si>
    <t>Předání a převzetí staveniště, stavby, účast na kontrolních dnech, na kolaudačních řízeních</t>
  </si>
  <si>
    <t>Splnění podmínek a dodání ostatních součástí díla dle SOD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</si>
  <si>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</si>
  <si>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</si>
  <si>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</si>
  <si>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Statické zkoušky pláně</t>
  </si>
  <si>
    <t>Zajistění bezpečného a nepřerušovaného provozu v prostoru dotčeném stavbou, průchod pěších i průjezd vozidel</t>
  </si>
  <si>
    <t>Zaměření skutečného stavu, vypracování geometického plánu, včetně jeho ověření na KN</t>
  </si>
  <si>
    <t>Vyhotovení a předání zaměření skutečného provedení stavby do digitální mapy města NMNM, dle platné vyhlášky města</t>
  </si>
  <si>
    <t>Zajištění projednání, povolení a provedení různých uzavírek, zvláštního užívání veřejných ploch, případné změny dopravního značení</t>
  </si>
  <si>
    <t>10</t>
  </si>
  <si>
    <t>Fotodokumentace postupu prací v průběhu stavby (min. 2x týdně)</t>
  </si>
  <si>
    <t>Geodetické zaměření rohů stavby, stabilizace bodů a sestavení laviček.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</si>
</sst>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12" xfId="0" applyNumberFormat="1" applyFont="1" applyFill="1" applyBorder="1" applyAlignment="1">
      <alignment vertical="center"/>
    </xf>
    <xf numFmtId="3" fontId="7" fillId="5" borderId="9" xfId="0" applyNumberFormat="1" applyFont="1" applyFill="1" applyBorder="1" applyAlignment="1">
      <alignment vertical="center"/>
    </xf>
    <xf numFmtId="3" fontId="7" fillId="5" borderId="9" xfId="0" applyNumberFormat="1" applyFont="1" applyFill="1" applyBorder="1" applyAlignment="1">
      <alignment vertical="center" wrapText="1"/>
    </xf>
    <xf numFmtId="3" fontId="10" fillId="5" borderId="18" xfId="0" applyNumberFormat="1" applyFont="1" applyFill="1" applyBorder="1" applyAlignment="1">
      <alignment horizontal="center" vertical="center" wrapText="1" shrinkToFit="1"/>
    </xf>
    <xf numFmtId="3" fontId="7" fillId="5" borderId="18" xfId="0" applyNumberFormat="1" applyFont="1" applyFill="1" applyBorder="1" applyAlignment="1">
      <alignment horizontal="center" vertical="center" wrapText="1" shrinkToFit="1"/>
    </xf>
    <xf numFmtId="3" fontId="7" fillId="5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3" borderId="18" xfId="0" applyNumberFormat="1" applyFill="1" applyBorder="1" applyAlignment="1">
      <alignment vertical="center" wrapText="1" shrinkToFit="1"/>
    </xf>
    <xf numFmtId="3" fontId="0" fillId="3" borderId="18" xfId="0" applyNumberFormat="1" applyFill="1" applyBorder="1" applyAlignment="1">
      <alignment vertical="center" shrinkToFit="1"/>
    </xf>
    <xf numFmtId="3" fontId="0" fillId="3" borderId="18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2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vertical="center"/>
    </xf>
    <xf numFmtId="4" fontId="7" fillId="3" borderId="18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5" fillId="0" borderId="18" xfId="0" applyFont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5" borderId="18" xfId="0" applyFill="1" applyBorder="1"/>
    <xf numFmtId="0" fontId="0" fillId="5" borderId="18" xfId="0" applyFill="1" applyBorder="1" applyAlignment="1">
      <alignment horizontal="center"/>
    </xf>
    <xf numFmtId="49" fontId="0" fillId="5" borderId="18" xfId="0" applyNumberFormat="1" applyFill="1" applyBorder="1"/>
    <xf numFmtId="0" fontId="0" fillId="5" borderId="18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2" xfId="0" applyFont="1" applyFill="1" applyBorder="1" applyAlignment="1">
      <alignment vertical="top"/>
    </xf>
    <xf numFmtId="49" fontId="8" fillId="3" borderId="9" xfId="0" applyNumberFormat="1" applyFont="1" applyFill="1" applyBorder="1" applyAlignment="1">
      <alignment vertical="top"/>
    </xf>
    <xf numFmtId="0" fontId="8" fillId="3" borderId="9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9" xfId="0" applyFont="1" applyFill="1" applyBorder="1" applyAlignment="1">
      <alignment horizontal="center" vertical="top" shrinkToFit="1"/>
    </xf>
    <xf numFmtId="164" fontId="8" fillId="3" borderId="9" xfId="0" applyNumberFormat="1" applyFont="1" applyFill="1" applyBorder="1" applyAlignment="1">
      <alignment vertical="top" shrinkToFit="1"/>
    </xf>
    <xf numFmtId="4" fontId="8" fillId="3" borderId="9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19" xfId="0" applyNumberFormat="1" applyFont="1" applyFill="1" applyBorder="1" applyAlignment="1">
      <alignment vertical="top"/>
    </xf>
    <xf numFmtId="49" fontId="8" fillId="3" borderId="9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3" borderId="12" xfId="0" applyNumberFormat="1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3" fontId="0" fillId="3" borderId="19" xfId="0" applyNumberFormat="1" applyFill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9" fontId="6" fillId="3" borderId="15" xfId="0" applyNumberFormat="1" applyFont="1" applyFill="1" applyBorder="1" applyAlignment="1">
      <alignment horizontal="left" vertical="center" wrapText="1"/>
    </xf>
    <xf numFmtId="0" fontId="0" fillId="3" borderId="15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5" xfId="0" applyNumberFormat="1" applyFont="1" applyBorder="1" applyAlignment="1">
      <alignment horizontal="left" vertical="top" wrapText="1"/>
    </xf>
    <xf numFmtId="0" fontId="17" fillId="0" borderId="15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20" fillId="0" borderId="15" xfId="0" applyNumberFormat="1" applyFont="1" applyBorder="1" applyAlignment="1">
      <alignment horizontal="left" vertical="top" wrapText="1"/>
    </xf>
    <xf numFmtId="0" fontId="20" fillId="0" borderId="15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80" t="s">
        <v>39</v>
      </c>
      <c r="B2" s="180"/>
      <c r="C2" s="180"/>
      <c r="D2" s="180"/>
      <c r="E2" s="180"/>
      <c r="F2" s="180"/>
      <c r="G2" s="180"/>
    </row>
  </sheetData>
  <sheetProtection password="9231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40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3"/>
      <c r="B2" s="79" t="s">
        <v>22</v>
      </c>
      <c r="C2" s="80"/>
      <c r="D2" s="81" t="s">
        <v>44</v>
      </c>
      <c r="E2" s="199" t="s">
        <v>45</v>
      </c>
      <c r="F2" s="200"/>
      <c r="G2" s="200"/>
      <c r="H2" s="200"/>
      <c r="I2" s="200"/>
      <c r="J2" s="201"/>
      <c r="O2" s="2"/>
    </row>
    <row r="3" spans="1:15" ht="27" hidden="1" customHeight="1">
      <c r="A3" s="3"/>
      <c r="B3" s="82"/>
      <c r="C3" s="80"/>
      <c r="D3" s="83"/>
      <c r="E3" s="202"/>
      <c r="F3" s="203"/>
      <c r="G3" s="203"/>
      <c r="H3" s="203"/>
      <c r="I3" s="203"/>
      <c r="J3" s="204"/>
    </row>
    <row r="4" spans="1:15" ht="23.25" customHeight="1">
      <c r="A4" s="3"/>
      <c r="B4" s="84"/>
      <c r="C4" s="85"/>
      <c r="D4" s="86"/>
      <c r="E4" s="208"/>
      <c r="F4" s="208"/>
      <c r="G4" s="208"/>
      <c r="H4" s="208"/>
      <c r="I4" s="208"/>
      <c r="J4" s="209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210"/>
      <c r="E11" s="210"/>
      <c r="F11" s="210"/>
      <c r="G11" s="210"/>
      <c r="H11" s="27" t="s">
        <v>40</v>
      </c>
      <c r="I11" s="87"/>
      <c r="J11" s="10"/>
    </row>
    <row r="12" spans="1:15" ht="15.75" customHeight="1">
      <c r="A12" s="3"/>
      <c r="B12" s="41"/>
      <c r="C12" s="25"/>
      <c r="D12" s="206"/>
      <c r="E12" s="206"/>
      <c r="F12" s="206"/>
      <c r="G12" s="206"/>
      <c r="H12" s="27" t="s">
        <v>34</v>
      </c>
      <c r="I12" s="87"/>
      <c r="J12" s="10"/>
    </row>
    <row r="13" spans="1:15" ht="15.75" customHeight="1">
      <c r="A13" s="3"/>
      <c r="B13" s="42"/>
      <c r="C13" s="88"/>
      <c r="D13" s="207"/>
      <c r="E13" s="207"/>
      <c r="F13" s="207"/>
      <c r="G13" s="207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205"/>
      <c r="F15" s="205"/>
      <c r="G15" s="211"/>
      <c r="H15" s="211"/>
      <c r="I15" s="211" t="s">
        <v>29</v>
      </c>
      <c r="J15" s="212"/>
    </row>
    <row r="16" spans="1:15" ht="23.25" customHeight="1">
      <c r="A16" s="140" t="s">
        <v>24</v>
      </c>
      <c r="B16" s="57" t="s">
        <v>24</v>
      </c>
      <c r="C16" s="58"/>
      <c r="D16" s="59"/>
      <c r="E16" s="196"/>
      <c r="F16" s="197"/>
      <c r="G16" s="196"/>
      <c r="H16" s="197"/>
      <c r="I16" s="196">
        <f>SUMIF(F53:F58,A16,I53:I58)+SUMIF(F53:F58,"PSU",I53:I58)</f>
        <v>0</v>
      </c>
      <c r="J16" s="198"/>
    </row>
    <row r="17" spans="1:10" ht="23.25" customHeight="1">
      <c r="A17" s="140" t="s">
        <v>25</v>
      </c>
      <c r="B17" s="57" t="s">
        <v>25</v>
      </c>
      <c r="C17" s="58"/>
      <c r="D17" s="59"/>
      <c r="E17" s="196"/>
      <c r="F17" s="197"/>
      <c r="G17" s="196"/>
      <c r="H17" s="197"/>
      <c r="I17" s="196">
        <f>SUMIF(F53:F58,A17,I53:I58)</f>
        <v>0</v>
      </c>
      <c r="J17" s="198"/>
    </row>
    <row r="18" spans="1:10" ht="23.25" customHeight="1">
      <c r="A18" s="140" t="s">
        <v>26</v>
      </c>
      <c r="B18" s="57" t="s">
        <v>26</v>
      </c>
      <c r="C18" s="58"/>
      <c r="D18" s="59"/>
      <c r="E18" s="196"/>
      <c r="F18" s="197"/>
      <c r="G18" s="196"/>
      <c r="H18" s="197"/>
      <c r="I18" s="196">
        <f>SUMIF(F53:F58,A18,I53:I58)</f>
        <v>0</v>
      </c>
      <c r="J18" s="198"/>
    </row>
    <row r="19" spans="1:10" ht="23.25" customHeight="1">
      <c r="A19" s="140" t="s">
        <v>66</v>
      </c>
      <c r="B19" s="57" t="s">
        <v>27</v>
      </c>
      <c r="C19" s="58"/>
      <c r="D19" s="59"/>
      <c r="E19" s="196"/>
      <c r="F19" s="197"/>
      <c r="G19" s="196"/>
      <c r="H19" s="197"/>
      <c r="I19" s="196">
        <f>SUMIF(F53:F58,A19,I53:I58)</f>
        <v>0</v>
      </c>
      <c r="J19" s="198"/>
    </row>
    <row r="20" spans="1:10" ht="23.25" customHeight="1">
      <c r="A20" s="140" t="s">
        <v>67</v>
      </c>
      <c r="B20" s="57" t="s">
        <v>28</v>
      </c>
      <c r="C20" s="58"/>
      <c r="D20" s="59"/>
      <c r="E20" s="196"/>
      <c r="F20" s="197"/>
      <c r="G20" s="196"/>
      <c r="H20" s="197"/>
      <c r="I20" s="196">
        <f>SUMIF(F53:F58,A20,I53:I58)</f>
        <v>0</v>
      </c>
      <c r="J20" s="198"/>
    </row>
    <row r="21" spans="1:10" ht="23.25" customHeight="1">
      <c r="A21" s="3"/>
      <c r="B21" s="74" t="s">
        <v>29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1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 ca="1"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13">
        <f ca="1">ZakladDPHSniVypocet</f>
        <v>0</v>
      </c>
      <c r="H23" s="214"/>
      <c r="I23" s="214"/>
      <c r="J23" s="62" t="str">
        <f t="shared" ref="J23:J28" ca="1" si="0">Mena</f>
        <v>CZK</v>
      </c>
    </row>
    <row r="24" spans="1:10" ht="23.25" customHeight="1">
      <c r="A24" s="3">
        <f>(A23-INT(A23))*100</f>
        <v>0</v>
      </c>
      <c r="B24" s="57" t="s">
        <v>13</v>
      </c>
      <c r="C24" s="58"/>
      <c r="D24" s="59"/>
      <c r="E24" s="60">
        <f ca="1">SazbaDPH1</f>
        <v>15</v>
      </c>
      <c r="F24" s="61" t="s">
        <v>0</v>
      </c>
      <c r="G24" s="219">
        <f>IF(A24&gt;50, ROUNDUP(A23, 0), ROUNDDOWN(A23, 0))</f>
        <v>0</v>
      </c>
      <c r="H24" s="220"/>
      <c r="I24" s="220"/>
      <c r="J24" s="62" t="str">
        <f t="shared" ca="1" si="0"/>
        <v>CZK</v>
      </c>
    </row>
    <row r="25" spans="1:10" ht="23.25" customHeight="1">
      <c r="A25" s="3">
        <f ca="1"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13">
        <f ca="1">ZakladDPHZaklVypocet</f>
        <v>0</v>
      </c>
      <c r="H25" s="214"/>
      <c r="I25" s="214"/>
      <c r="J25" s="62" t="str">
        <f t="shared" ca="1" si="0"/>
        <v>CZK</v>
      </c>
    </row>
    <row r="26" spans="1:10" ht="23.25" customHeight="1">
      <c r="A26" s="3">
        <f ca="1">(A25-INT(A25))*100</f>
        <v>0</v>
      </c>
      <c r="B26" s="49" t="s">
        <v>15</v>
      </c>
      <c r="C26" s="21"/>
      <c r="D26" s="17"/>
      <c r="E26" s="43">
        <f ca="1">SazbaDPH2</f>
        <v>21</v>
      </c>
      <c r="F26" s="44" t="s">
        <v>0</v>
      </c>
      <c r="G26" s="193">
        <f ca="1">IF(A26&gt;50, ROUNDUP(A25, 0), ROUNDDOWN(A25, 0))</f>
        <v>0</v>
      </c>
      <c r="H26" s="194"/>
      <c r="I26" s="194"/>
      <c r="J26" s="56" t="str">
        <f t="shared" ca="1" si="0"/>
        <v>CZK</v>
      </c>
    </row>
    <row r="27" spans="1:10" ht="23.25" customHeight="1" thickBot="1">
      <c r="A27" s="3">
        <f ca="1">ZakladDPHSni+DPHSni+ZakladDPHZakl+DPHZakl</f>
        <v>0</v>
      </c>
      <c r="B27" s="48" t="s">
        <v>4</v>
      </c>
      <c r="C27" s="19"/>
      <c r="D27" s="22"/>
      <c r="E27" s="19"/>
      <c r="F27" s="20"/>
      <c r="G27" s="195">
        <f ca="1">CenaCelkem-(ZakladDPHSni+DPHSni+ZakladDPHZakl+DPHZakl)</f>
        <v>0</v>
      </c>
      <c r="H27" s="195"/>
      <c r="I27" s="195"/>
      <c r="J27" s="63" t="str">
        <f t="shared" ca="1" si="0"/>
        <v>CZK</v>
      </c>
    </row>
    <row r="28" spans="1:10" ht="27.75" hidden="1" customHeight="1" thickBot="1">
      <c r="A28" s="3"/>
      <c r="B28" s="117" t="s">
        <v>23</v>
      </c>
      <c r="C28" s="118"/>
      <c r="D28" s="118"/>
      <c r="E28" s="119"/>
      <c r="F28" s="120"/>
      <c r="G28" s="215">
        <f ca="1">ZakladDPHSniVypocet+ZakladDPHZaklVypocet</f>
        <v>0</v>
      </c>
      <c r="H28" s="215"/>
      <c r="I28" s="215"/>
      <c r="J28" s="121" t="str">
        <f t="shared" ca="1" si="0"/>
        <v>CZK</v>
      </c>
    </row>
    <row r="29" spans="1:10" ht="27.75" customHeight="1" thickBot="1">
      <c r="A29" s="3">
        <f>(A27-INT(A27))*100</f>
        <v>0</v>
      </c>
      <c r="B29" s="117" t="s">
        <v>35</v>
      </c>
      <c r="C29" s="122"/>
      <c r="D29" s="122"/>
      <c r="E29" s="122"/>
      <c r="F29" s="122"/>
      <c r="G29" s="222">
        <f>IF(A29&gt;50, ROUNDUP(A27, 0), ROUNDDOWN(A27, 0))</f>
        <v>0</v>
      </c>
      <c r="H29" s="222"/>
      <c r="I29" s="222"/>
      <c r="J29" s="123" t="s">
        <v>56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43138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18" t="s">
        <v>2</v>
      </c>
      <c r="E35" s="218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>
      <c r="A39" s="93">
        <v>1</v>
      </c>
      <c r="B39" s="103" t="s">
        <v>46</v>
      </c>
      <c r="C39" s="183"/>
      <c r="D39" s="184"/>
      <c r="E39" s="184"/>
      <c r="F39" s="104">
        <f ca="1">'01 1 Pol'!AE54+'02 1 Pol'!AE77+'999 01 Pol'!AE34</f>
        <v>0</v>
      </c>
      <c r="G39" s="105">
        <f ca="1">'01 1 Pol'!AF54+'02 1 Pol'!AF77+'999 01 Pol'!AF34</f>
        <v>0</v>
      </c>
      <c r="H39" s="106">
        <f t="shared" ref="H39:H45" ca="1" si="1">(F39*SazbaDPH1/100)+(G39*SazbaDPH2/100)</f>
        <v>0</v>
      </c>
      <c r="I39" s="106">
        <f t="shared" ref="I39:I45" si="2">F39+G39+H39</f>
        <v>0</v>
      </c>
      <c r="J39" s="107" t="str">
        <f t="shared" ref="J39:J45" ca="1" si="3">IF(CenaCelkemVypocet=0,"",I39/CenaCelkemVypocet*100)</f>
        <v/>
      </c>
    </row>
    <row r="40" spans="1:10" ht="25.5" customHeight="1">
      <c r="A40" s="93">
        <v>2</v>
      </c>
      <c r="B40" s="108" t="s">
        <v>47</v>
      </c>
      <c r="C40" s="185" t="s">
        <v>48</v>
      </c>
      <c r="D40" s="186"/>
      <c r="E40" s="186"/>
      <c r="F40" s="109">
        <f ca="1">'01 1 Pol'!AE54</f>
        <v>0</v>
      </c>
      <c r="G40" s="110">
        <f ca="1">'01 1 Pol'!AF54</f>
        <v>0</v>
      </c>
      <c r="H40" s="110">
        <f t="shared" ca="1" si="1"/>
        <v>0</v>
      </c>
      <c r="I40" s="110">
        <f t="shared" si="2"/>
        <v>0</v>
      </c>
      <c r="J40" s="111" t="str">
        <f t="shared" ca="1" si="3"/>
        <v/>
      </c>
    </row>
    <row r="41" spans="1:10" ht="25.5" customHeight="1">
      <c r="A41" s="93">
        <v>3</v>
      </c>
      <c r="B41" s="112" t="s">
        <v>49</v>
      </c>
      <c r="C41" s="183" t="s">
        <v>50</v>
      </c>
      <c r="D41" s="184"/>
      <c r="E41" s="184"/>
      <c r="F41" s="113">
        <f ca="1">'01 1 Pol'!AE54</f>
        <v>0</v>
      </c>
      <c r="G41" s="106">
        <f ca="1">'01 1 Pol'!AF54</f>
        <v>0</v>
      </c>
      <c r="H41" s="106">
        <f t="shared" ca="1" si="1"/>
        <v>0</v>
      </c>
      <c r="I41" s="106">
        <f t="shared" si="2"/>
        <v>0</v>
      </c>
      <c r="J41" s="107" t="str">
        <f t="shared" ca="1" si="3"/>
        <v/>
      </c>
    </row>
    <row r="42" spans="1:10" ht="25.5" customHeight="1">
      <c r="A42" s="93">
        <v>2</v>
      </c>
      <c r="B42" s="108" t="s">
        <v>51</v>
      </c>
      <c r="C42" s="185" t="s">
        <v>52</v>
      </c>
      <c r="D42" s="186"/>
      <c r="E42" s="186"/>
      <c r="F42" s="109">
        <f ca="1">'02 1 Pol'!AE77</f>
        <v>0</v>
      </c>
      <c r="G42" s="110">
        <f ca="1">'02 1 Pol'!AF77</f>
        <v>0</v>
      </c>
      <c r="H42" s="110">
        <f t="shared" ca="1" si="1"/>
        <v>0</v>
      </c>
      <c r="I42" s="110">
        <f t="shared" si="2"/>
        <v>0</v>
      </c>
      <c r="J42" s="111" t="str">
        <f t="shared" ca="1" si="3"/>
        <v/>
      </c>
    </row>
    <row r="43" spans="1:10" ht="25.5" customHeight="1">
      <c r="A43" s="93">
        <v>3</v>
      </c>
      <c r="B43" s="112" t="s">
        <v>49</v>
      </c>
      <c r="C43" s="183" t="s">
        <v>50</v>
      </c>
      <c r="D43" s="184"/>
      <c r="E43" s="184"/>
      <c r="F43" s="113">
        <f ca="1">'02 1 Pol'!AE77</f>
        <v>0</v>
      </c>
      <c r="G43" s="106">
        <f ca="1">'02 1 Pol'!AF77</f>
        <v>0</v>
      </c>
      <c r="H43" s="106">
        <f t="shared" ca="1" si="1"/>
        <v>0</v>
      </c>
      <c r="I43" s="106">
        <f t="shared" si="2"/>
        <v>0</v>
      </c>
      <c r="J43" s="107" t="str">
        <f t="shared" ca="1" si="3"/>
        <v/>
      </c>
    </row>
    <row r="44" spans="1:10" ht="25.5" customHeight="1">
      <c r="A44" s="93">
        <v>2</v>
      </c>
      <c r="B44" s="108" t="s">
        <v>53</v>
      </c>
      <c r="C44" s="185" t="s">
        <v>54</v>
      </c>
      <c r="D44" s="186"/>
      <c r="E44" s="186"/>
      <c r="F44" s="109">
        <f ca="1">'999 01 Pol'!AE34</f>
        <v>0</v>
      </c>
      <c r="G44" s="110">
        <f ca="1">'999 01 Pol'!AF34</f>
        <v>0</v>
      </c>
      <c r="H44" s="110">
        <f t="shared" ca="1" si="1"/>
        <v>0</v>
      </c>
      <c r="I44" s="110">
        <f t="shared" si="2"/>
        <v>0</v>
      </c>
      <c r="J44" s="111" t="str">
        <f t="shared" ca="1" si="3"/>
        <v/>
      </c>
    </row>
    <row r="45" spans="1:10" ht="25.5" customHeight="1">
      <c r="A45" s="93">
        <v>3</v>
      </c>
      <c r="B45" s="112" t="s">
        <v>47</v>
      </c>
      <c r="C45" s="183" t="s">
        <v>50</v>
      </c>
      <c r="D45" s="184"/>
      <c r="E45" s="184"/>
      <c r="F45" s="113">
        <f ca="1">'999 01 Pol'!AE34</f>
        <v>0</v>
      </c>
      <c r="G45" s="106">
        <f ca="1">'999 01 Pol'!AF34</f>
        <v>0</v>
      </c>
      <c r="H45" s="106">
        <f t="shared" ca="1" si="1"/>
        <v>0</v>
      </c>
      <c r="I45" s="106">
        <f t="shared" si="2"/>
        <v>0</v>
      </c>
      <c r="J45" s="107" t="str">
        <f t="shared" ca="1" si="3"/>
        <v/>
      </c>
    </row>
    <row r="46" spans="1:10" ht="25.5" customHeight="1">
      <c r="A46" s="93"/>
      <c r="B46" s="187" t="s">
        <v>55</v>
      </c>
      <c r="C46" s="188"/>
      <c r="D46" s="188"/>
      <c r="E46" s="189"/>
      <c r="F46" s="114">
        <f>SUMIF(A39:A45,"=1",F39:F45)</f>
        <v>0</v>
      </c>
      <c r="G46" s="115">
        <f>SUMIF(A39:A45,"=1",G39:G45)</f>
        <v>0</v>
      </c>
      <c r="H46" s="115">
        <f>SUMIF(A39:A45,"=1",H39:H45)</f>
        <v>0</v>
      </c>
      <c r="I46" s="115">
        <f>SUMIF(A39:A45,"=1",I39:I45)</f>
        <v>0</v>
      </c>
      <c r="J46" s="116">
        <f>SUMIF(A39:A45,"=1",J39:J45)</f>
        <v>0</v>
      </c>
    </row>
    <row r="50" spans="1:10" ht="15.75">
      <c r="B50" s="124" t="s">
        <v>57</v>
      </c>
    </row>
    <row r="52" spans="1:10" ht="25.5" customHeight="1">
      <c r="A52" s="125"/>
      <c r="B52" s="128" t="s">
        <v>17</v>
      </c>
      <c r="C52" s="128" t="s">
        <v>5</v>
      </c>
      <c r="D52" s="129"/>
      <c r="E52" s="129"/>
      <c r="F52" s="130" t="s">
        <v>58</v>
      </c>
      <c r="G52" s="130"/>
      <c r="H52" s="130"/>
      <c r="I52" s="130" t="s">
        <v>29</v>
      </c>
      <c r="J52" s="130" t="s">
        <v>0</v>
      </c>
    </row>
    <row r="53" spans="1:10" ht="25.5" customHeight="1">
      <c r="A53" s="126"/>
      <c r="B53" s="131" t="s">
        <v>49</v>
      </c>
      <c r="C53" s="181" t="s">
        <v>59</v>
      </c>
      <c r="D53" s="182"/>
      <c r="E53" s="182"/>
      <c r="F53" s="136" t="s">
        <v>24</v>
      </c>
      <c r="G53" s="137"/>
      <c r="H53" s="137"/>
      <c r="I53" s="137">
        <f ca="1">'01 1 Pol'!G8+'02 1 Pol'!G8</f>
        <v>0</v>
      </c>
      <c r="J53" s="134" t="str">
        <f>IF(I59=0,"",I53/I59*100)</f>
        <v/>
      </c>
    </row>
    <row r="54" spans="1:10" ht="25.5" customHeight="1">
      <c r="A54" s="126"/>
      <c r="B54" s="131" t="s">
        <v>60</v>
      </c>
      <c r="C54" s="181" t="s">
        <v>61</v>
      </c>
      <c r="D54" s="182"/>
      <c r="E54" s="182"/>
      <c r="F54" s="136" t="s">
        <v>24</v>
      </c>
      <c r="G54" s="137"/>
      <c r="H54" s="137"/>
      <c r="I54" s="137">
        <f ca="1">'01 1 Pol'!G20+'02 1 Pol'!G40</f>
        <v>0</v>
      </c>
      <c r="J54" s="134" t="str">
        <f>IF(I59=0,"",I54/I59*100)</f>
        <v/>
      </c>
    </row>
    <row r="55" spans="1:10" ht="25.5" customHeight="1">
      <c r="A55" s="126"/>
      <c r="B55" s="131" t="s">
        <v>62</v>
      </c>
      <c r="C55" s="181" t="s">
        <v>63</v>
      </c>
      <c r="D55" s="182"/>
      <c r="E55" s="182"/>
      <c r="F55" s="136" t="s">
        <v>24</v>
      </c>
      <c r="G55" s="137"/>
      <c r="H55" s="137"/>
      <c r="I55" s="137">
        <f ca="1">'01 1 Pol'!G33+'02 1 Pol'!G54</f>
        <v>0</v>
      </c>
      <c r="J55" s="134" t="str">
        <f>IF(I59=0,"",I55/I59*100)</f>
        <v/>
      </c>
    </row>
    <row r="56" spans="1:10" ht="25.5" customHeight="1">
      <c r="A56" s="126"/>
      <c r="B56" s="131" t="s">
        <v>64</v>
      </c>
      <c r="C56" s="181" t="s">
        <v>65</v>
      </c>
      <c r="D56" s="182"/>
      <c r="E56" s="182"/>
      <c r="F56" s="136" t="s">
        <v>24</v>
      </c>
      <c r="G56" s="137"/>
      <c r="H56" s="137"/>
      <c r="I56" s="137">
        <f ca="1">'01 1 Pol'!G50+'02 1 Pol'!G73</f>
        <v>0</v>
      </c>
      <c r="J56" s="134" t="str">
        <f>IF(I59=0,"",I56/I59*100)</f>
        <v/>
      </c>
    </row>
    <row r="57" spans="1:10" ht="25.5" customHeight="1">
      <c r="A57" s="126"/>
      <c r="B57" s="131" t="s">
        <v>66</v>
      </c>
      <c r="C57" s="181" t="s">
        <v>27</v>
      </c>
      <c r="D57" s="182"/>
      <c r="E57" s="182"/>
      <c r="F57" s="136" t="s">
        <v>66</v>
      </c>
      <c r="G57" s="137"/>
      <c r="H57" s="137"/>
      <c r="I57" s="137">
        <f ca="1">'999 01 Pol'!G8</f>
        <v>0</v>
      </c>
      <c r="J57" s="134" t="str">
        <f>IF(I59=0,"",I57/I59*100)</f>
        <v/>
      </c>
    </row>
    <row r="58" spans="1:10" ht="25.5" customHeight="1">
      <c r="A58" s="126"/>
      <c r="B58" s="131" t="s">
        <v>67</v>
      </c>
      <c r="C58" s="181" t="s">
        <v>28</v>
      </c>
      <c r="D58" s="182"/>
      <c r="E58" s="182"/>
      <c r="F58" s="136" t="s">
        <v>67</v>
      </c>
      <c r="G58" s="137"/>
      <c r="H58" s="137"/>
      <c r="I58" s="137">
        <f ca="1">'999 01 Pol'!G24</f>
        <v>0</v>
      </c>
      <c r="J58" s="134" t="str">
        <f>IF(I59=0,"",I58/I59*100)</f>
        <v/>
      </c>
    </row>
    <row r="59" spans="1:10" ht="25.5" customHeight="1">
      <c r="A59" s="127"/>
      <c r="B59" s="132" t="s">
        <v>1</v>
      </c>
      <c r="C59" s="132"/>
      <c r="D59" s="133"/>
      <c r="E59" s="133"/>
      <c r="F59" s="138"/>
      <c r="G59" s="139"/>
      <c r="H59" s="139"/>
      <c r="I59" s="139">
        <f>SUM(I53:I58)</f>
        <v>0</v>
      </c>
      <c r="J59" s="135">
        <f>SUM(J53:J58)</f>
        <v>0</v>
      </c>
    </row>
    <row r="60" spans="1:10">
      <c r="F60" s="91"/>
      <c r="G60" s="90"/>
      <c r="H60" s="91"/>
      <c r="I60" s="90"/>
      <c r="J60" s="92"/>
    </row>
    <row r="61" spans="1:10">
      <c r="F61" s="91"/>
      <c r="G61" s="90"/>
      <c r="H61" s="91"/>
      <c r="I61" s="90"/>
      <c r="J61" s="92"/>
    </row>
    <row r="62" spans="1:10">
      <c r="F62" s="91"/>
      <c r="G62" s="90"/>
      <c r="H62" s="91"/>
      <c r="I62" s="90"/>
      <c r="J62" s="92"/>
    </row>
  </sheetData>
  <sheetProtection password="923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G17:H17"/>
    <mergeCell ref="E21:F21"/>
    <mergeCell ref="G21:H21"/>
    <mergeCell ref="D12:G12"/>
    <mergeCell ref="D13:G13"/>
    <mergeCell ref="E4:J4"/>
    <mergeCell ref="G16:H16"/>
    <mergeCell ref="E16:F16"/>
    <mergeCell ref="D11:G11"/>
    <mergeCell ref="G15:H1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C43:E43"/>
    <mergeCell ref="C44:E44"/>
    <mergeCell ref="C45:E45"/>
    <mergeCell ref="B46:E46"/>
    <mergeCell ref="C39:E39"/>
    <mergeCell ref="C40:E40"/>
    <mergeCell ref="C41:E41"/>
    <mergeCell ref="C42:E42"/>
    <mergeCell ref="C57:E57"/>
    <mergeCell ref="C58:E58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>
      <c r="A2" s="78" t="s">
        <v>7</v>
      </c>
      <c r="B2" s="77"/>
      <c r="C2" s="225"/>
      <c r="D2" s="225"/>
      <c r="E2" s="225"/>
      <c r="F2" s="225"/>
      <c r="G2" s="226"/>
    </row>
    <row r="3" spans="1:7" ht="24.95" customHeight="1">
      <c r="A3" s="78" t="s">
        <v>8</v>
      </c>
      <c r="B3" s="77"/>
      <c r="C3" s="225"/>
      <c r="D3" s="225"/>
      <c r="E3" s="225"/>
      <c r="F3" s="225"/>
      <c r="G3" s="226"/>
    </row>
    <row r="4" spans="1:7" ht="24.95" customHeight="1">
      <c r="A4" s="78" t="s">
        <v>9</v>
      </c>
      <c r="B4" s="77"/>
      <c r="C4" s="225"/>
      <c r="D4" s="225"/>
      <c r="E4" s="225"/>
      <c r="F4" s="225"/>
      <c r="G4" s="226"/>
    </row>
    <row r="5" spans="1:7">
      <c r="B5" s="6"/>
      <c r="C5" s="7"/>
      <c r="D5" s="8"/>
    </row>
  </sheetData>
  <sheetProtection password="923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3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29" t="s">
        <v>68</v>
      </c>
      <c r="B1" s="229"/>
      <c r="C1" s="229"/>
      <c r="D1" s="229"/>
      <c r="E1" s="229"/>
      <c r="F1" s="229"/>
      <c r="G1" s="229"/>
      <c r="AG1" t="s">
        <v>69</v>
      </c>
    </row>
    <row r="2" spans="1:60" ht="24.95" customHeight="1">
      <c r="A2" s="142" t="s">
        <v>7</v>
      </c>
      <c r="B2" s="77" t="s">
        <v>44</v>
      </c>
      <c r="C2" s="230" t="s">
        <v>45</v>
      </c>
      <c r="D2" s="231"/>
      <c r="E2" s="231"/>
      <c r="F2" s="231"/>
      <c r="G2" s="232"/>
      <c r="AG2" t="s">
        <v>70</v>
      </c>
    </row>
    <row r="3" spans="1:60" ht="24.95" customHeight="1">
      <c r="A3" s="142" t="s">
        <v>8</v>
      </c>
      <c r="B3" s="77" t="s">
        <v>47</v>
      </c>
      <c r="C3" s="230" t="s">
        <v>48</v>
      </c>
      <c r="D3" s="231"/>
      <c r="E3" s="231"/>
      <c r="F3" s="231"/>
      <c r="G3" s="232"/>
      <c r="AC3" s="89" t="s">
        <v>70</v>
      </c>
      <c r="AG3" t="s">
        <v>71</v>
      </c>
    </row>
    <row r="4" spans="1:60" ht="24.95" customHeight="1">
      <c r="A4" s="143" t="s">
        <v>9</v>
      </c>
      <c r="B4" s="144" t="s">
        <v>49</v>
      </c>
      <c r="C4" s="233" t="s">
        <v>50</v>
      </c>
      <c r="D4" s="234"/>
      <c r="E4" s="234"/>
      <c r="F4" s="234"/>
      <c r="G4" s="235"/>
      <c r="AG4" t="s">
        <v>72</v>
      </c>
    </row>
    <row r="5" spans="1:60">
      <c r="D5" s="141"/>
    </row>
    <row r="6" spans="1:60" ht="38.25">
      <c r="A6" s="145" t="s">
        <v>73</v>
      </c>
      <c r="B6" s="147" t="s">
        <v>74</v>
      </c>
      <c r="C6" s="147" t="s">
        <v>75</v>
      </c>
      <c r="D6" s="146" t="s">
        <v>76</v>
      </c>
      <c r="E6" s="145" t="s">
        <v>77</v>
      </c>
      <c r="F6" s="145" t="s">
        <v>78</v>
      </c>
      <c r="G6" s="145" t="s">
        <v>29</v>
      </c>
      <c r="H6" s="148" t="s">
        <v>30</v>
      </c>
      <c r="I6" s="148" t="s">
        <v>79</v>
      </c>
      <c r="J6" s="148" t="s">
        <v>31</v>
      </c>
      <c r="K6" s="148" t="s">
        <v>80</v>
      </c>
      <c r="L6" s="148" t="s">
        <v>81</v>
      </c>
      <c r="M6" s="148" t="s">
        <v>82</v>
      </c>
      <c r="N6" s="148" t="s">
        <v>83</v>
      </c>
      <c r="O6" s="148" t="s">
        <v>84</v>
      </c>
      <c r="P6" s="148" t="s">
        <v>85</v>
      </c>
      <c r="Q6" s="148" t="s">
        <v>86</v>
      </c>
      <c r="R6" s="148" t="s">
        <v>87</v>
      </c>
      <c r="S6" s="148" t="s">
        <v>88</v>
      </c>
      <c r="T6" s="148" t="s">
        <v>89</v>
      </c>
      <c r="U6" s="148" t="s">
        <v>90</v>
      </c>
      <c r="V6" s="148" t="s">
        <v>91</v>
      </c>
      <c r="W6" s="148" t="s">
        <v>92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52" t="s">
        <v>93</v>
      </c>
      <c r="B8" s="153" t="s">
        <v>49</v>
      </c>
      <c r="C8" s="175" t="s">
        <v>59</v>
      </c>
      <c r="D8" s="162"/>
      <c r="E8" s="163"/>
      <c r="F8" s="164"/>
      <c r="G8" s="164">
        <f>SUMIF(AG9:AG19,"&lt;&gt;NOR",G9:G19)</f>
        <v>0</v>
      </c>
      <c r="H8" s="164"/>
      <c r="I8" s="164">
        <f>SUM(I9:I19)</f>
        <v>0</v>
      </c>
      <c r="J8" s="164"/>
      <c r="K8" s="164">
        <f>SUM(K9:K19)</f>
        <v>0</v>
      </c>
      <c r="L8" s="164"/>
      <c r="M8" s="164">
        <f>SUM(M9:M19)</f>
        <v>0</v>
      </c>
      <c r="N8" s="164"/>
      <c r="O8" s="164">
        <f>SUM(O9:O19)</f>
        <v>0</v>
      </c>
      <c r="P8" s="164"/>
      <c r="Q8" s="164">
        <f>SUM(Q9:Q19)</f>
        <v>153.80000000000001</v>
      </c>
      <c r="R8" s="164"/>
      <c r="S8" s="164"/>
      <c r="T8" s="165"/>
      <c r="U8" s="161"/>
      <c r="V8" s="161">
        <f>SUM(V9:V19)</f>
        <v>78.16</v>
      </c>
      <c r="W8" s="161"/>
      <c r="AG8" t="s">
        <v>94</v>
      </c>
    </row>
    <row r="9" spans="1:60" ht="22.5" outlineLevel="1">
      <c r="A9" s="166">
        <v>1</v>
      </c>
      <c r="B9" s="167" t="s">
        <v>95</v>
      </c>
      <c r="C9" s="176" t="s">
        <v>96</v>
      </c>
      <c r="D9" s="168" t="s">
        <v>97</v>
      </c>
      <c r="E9" s="169">
        <v>152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0.13800000000000001</v>
      </c>
      <c r="Q9" s="171">
        <f>ROUND(E9*P9,2)</f>
        <v>20.98</v>
      </c>
      <c r="R9" s="171" t="s">
        <v>98</v>
      </c>
      <c r="S9" s="171" t="s">
        <v>99</v>
      </c>
      <c r="T9" s="172" t="s">
        <v>100</v>
      </c>
      <c r="U9" s="158">
        <v>0.16</v>
      </c>
      <c r="V9" s="158">
        <f>ROUND(E9*U9,2)</f>
        <v>24.32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101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27" t="s">
        <v>102</v>
      </c>
      <c r="D10" s="228"/>
      <c r="E10" s="228"/>
      <c r="F10" s="228"/>
      <c r="G10" s="22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103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>
      <c r="A11" s="166">
        <v>2</v>
      </c>
      <c r="B11" s="167" t="s">
        <v>104</v>
      </c>
      <c r="C11" s="176" t="s">
        <v>105</v>
      </c>
      <c r="D11" s="168" t="s">
        <v>97</v>
      </c>
      <c r="E11" s="169">
        <v>185.7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0.55000000000000004</v>
      </c>
      <c r="Q11" s="171">
        <f>ROUND(E11*P11,2)</f>
        <v>102.14</v>
      </c>
      <c r="R11" s="171" t="s">
        <v>98</v>
      </c>
      <c r="S11" s="171" t="s">
        <v>99</v>
      </c>
      <c r="T11" s="172" t="s">
        <v>100</v>
      </c>
      <c r="U11" s="158">
        <v>6.3E-2</v>
      </c>
      <c r="V11" s="158">
        <f>ROUND(E11*U11,2)</f>
        <v>11.7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101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177" t="s">
        <v>106</v>
      </c>
      <c r="D12" s="159"/>
      <c r="E12" s="160">
        <v>185.7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107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>
      <c r="A13" s="166">
        <v>3</v>
      </c>
      <c r="B13" s="167" t="s">
        <v>108</v>
      </c>
      <c r="C13" s="176" t="s">
        <v>109</v>
      </c>
      <c r="D13" s="168" t="s">
        <v>97</v>
      </c>
      <c r="E13" s="169">
        <v>33.700000000000003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0.22</v>
      </c>
      <c r="Q13" s="171">
        <f>ROUND(E13*P13,2)</f>
        <v>7.41</v>
      </c>
      <c r="R13" s="171" t="s">
        <v>98</v>
      </c>
      <c r="S13" s="171" t="s">
        <v>99</v>
      </c>
      <c r="T13" s="172" t="s">
        <v>100</v>
      </c>
      <c r="U13" s="158">
        <v>0.375</v>
      </c>
      <c r="V13" s="158">
        <f>ROUND(E13*U13,2)</f>
        <v>12.64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101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66">
        <v>4</v>
      </c>
      <c r="B14" s="167" t="s">
        <v>110</v>
      </c>
      <c r="C14" s="176" t="s">
        <v>111</v>
      </c>
      <c r="D14" s="168" t="s">
        <v>112</v>
      </c>
      <c r="E14" s="169">
        <v>86.2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0.27</v>
      </c>
      <c r="Q14" s="171">
        <f>ROUND(E14*P14,2)</f>
        <v>23.27</v>
      </c>
      <c r="R14" s="171" t="s">
        <v>98</v>
      </c>
      <c r="S14" s="171" t="s">
        <v>99</v>
      </c>
      <c r="T14" s="172" t="s">
        <v>100</v>
      </c>
      <c r="U14" s="158">
        <v>0.123</v>
      </c>
      <c r="V14" s="158">
        <f>ROUND(E14*U14,2)</f>
        <v>10.6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113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227" t="s">
        <v>114</v>
      </c>
      <c r="D15" s="228"/>
      <c r="E15" s="228"/>
      <c r="F15" s="228"/>
      <c r="G15" s="22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103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66">
        <v>5</v>
      </c>
      <c r="B16" s="167" t="s">
        <v>115</v>
      </c>
      <c r="C16" s="176" t="s">
        <v>116</v>
      </c>
      <c r="D16" s="168" t="s">
        <v>97</v>
      </c>
      <c r="E16" s="169">
        <v>196.9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1" t="s">
        <v>117</v>
      </c>
      <c r="S16" s="171" t="s">
        <v>99</v>
      </c>
      <c r="T16" s="172" t="s">
        <v>100</v>
      </c>
      <c r="U16" s="158">
        <v>9.6000000000000002E-2</v>
      </c>
      <c r="V16" s="158">
        <f>ROUND(E16*U16,2)</f>
        <v>18.899999999999999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113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227" t="s">
        <v>118</v>
      </c>
      <c r="D17" s="228"/>
      <c r="E17" s="228"/>
      <c r="F17" s="228"/>
      <c r="G17" s="22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103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66">
        <v>6</v>
      </c>
      <c r="B18" s="167" t="s">
        <v>47</v>
      </c>
      <c r="C18" s="176" t="s">
        <v>119</v>
      </c>
      <c r="D18" s="168" t="s">
        <v>120</v>
      </c>
      <c r="E18" s="169">
        <v>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/>
      <c r="S18" s="171" t="s">
        <v>121</v>
      </c>
      <c r="T18" s="172" t="s">
        <v>122</v>
      </c>
      <c r="U18" s="158">
        <v>0</v>
      </c>
      <c r="V18" s="158">
        <f>ROUND(E18*U18,2)</f>
        <v>0</v>
      </c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113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66">
        <v>7</v>
      </c>
      <c r="B19" s="167" t="s">
        <v>51</v>
      </c>
      <c r="C19" s="176" t="s">
        <v>123</v>
      </c>
      <c r="D19" s="168" t="s">
        <v>124</v>
      </c>
      <c r="E19" s="169">
        <v>1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1"/>
      <c r="S19" s="171" t="s">
        <v>121</v>
      </c>
      <c r="T19" s="172" t="s">
        <v>122</v>
      </c>
      <c r="U19" s="158">
        <v>0</v>
      </c>
      <c r="V19" s="158">
        <f>ROUND(E19*U19,2)</f>
        <v>0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101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>
      <c r="A20" s="152" t="s">
        <v>93</v>
      </c>
      <c r="B20" s="153" t="s">
        <v>60</v>
      </c>
      <c r="C20" s="175" t="s">
        <v>61</v>
      </c>
      <c r="D20" s="162"/>
      <c r="E20" s="163"/>
      <c r="F20" s="164"/>
      <c r="G20" s="164">
        <f>SUMIF(AG21:AG32,"&lt;&gt;NOR",G21:G32)</f>
        <v>0</v>
      </c>
      <c r="H20" s="164"/>
      <c r="I20" s="164">
        <f>SUM(I21:I32)</f>
        <v>0</v>
      </c>
      <c r="J20" s="164"/>
      <c r="K20" s="164">
        <f>SUM(K21:K32)</f>
        <v>0</v>
      </c>
      <c r="L20" s="164"/>
      <c r="M20" s="164">
        <f>SUM(M21:M32)</f>
        <v>0</v>
      </c>
      <c r="N20" s="164"/>
      <c r="O20" s="164">
        <f>SUM(O21:O32)</f>
        <v>173.78999999999996</v>
      </c>
      <c r="P20" s="164"/>
      <c r="Q20" s="164">
        <f>SUM(Q21:Q32)</f>
        <v>0</v>
      </c>
      <c r="R20" s="164"/>
      <c r="S20" s="164"/>
      <c r="T20" s="165"/>
      <c r="U20" s="161"/>
      <c r="V20" s="161">
        <f>SUM(V21:V32)</f>
        <v>98.6</v>
      </c>
      <c r="W20" s="161"/>
      <c r="AG20" t="s">
        <v>94</v>
      </c>
    </row>
    <row r="21" spans="1:60" ht="22.5" outlineLevel="1">
      <c r="A21" s="166">
        <v>8</v>
      </c>
      <c r="B21" s="167" t="s">
        <v>125</v>
      </c>
      <c r="C21" s="176" t="s">
        <v>126</v>
      </c>
      <c r="D21" s="168" t="s">
        <v>97</v>
      </c>
      <c r="E21" s="169">
        <v>196.9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0.28799999999999998</v>
      </c>
      <c r="O21" s="171">
        <f>ROUND(E21*N21,2)</f>
        <v>56.71</v>
      </c>
      <c r="P21" s="171">
        <v>0</v>
      </c>
      <c r="Q21" s="171">
        <f>ROUND(E21*P21,2)</f>
        <v>0</v>
      </c>
      <c r="R21" s="171" t="s">
        <v>98</v>
      </c>
      <c r="S21" s="171" t="s">
        <v>99</v>
      </c>
      <c r="T21" s="172" t="s">
        <v>100</v>
      </c>
      <c r="U21" s="158">
        <v>2.3E-2</v>
      </c>
      <c r="V21" s="158">
        <f>ROUND(E21*U21,2)</f>
        <v>4.53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113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>
      <c r="A22" s="166">
        <v>9</v>
      </c>
      <c r="B22" s="167" t="s">
        <v>127</v>
      </c>
      <c r="C22" s="176" t="s">
        <v>128</v>
      </c>
      <c r="D22" s="168" t="s">
        <v>97</v>
      </c>
      <c r="E22" s="169">
        <v>196.9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0.4032</v>
      </c>
      <c r="O22" s="171">
        <f>ROUND(E22*N22,2)</f>
        <v>79.39</v>
      </c>
      <c r="P22" s="171">
        <v>0</v>
      </c>
      <c r="Q22" s="171">
        <f>ROUND(E22*P22,2)</f>
        <v>0</v>
      </c>
      <c r="R22" s="171" t="s">
        <v>98</v>
      </c>
      <c r="S22" s="171" t="s">
        <v>99</v>
      </c>
      <c r="T22" s="172" t="s">
        <v>100</v>
      </c>
      <c r="U22" s="158">
        <v>2.5999999999999999E-2</v>
      </c>
      <c r="V22" s="158">
        <f>ROUND(E22*U22,2)</f>
        <v>5.12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113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66">
        <v>10</v>
      </c>
      <c r="B23" s="167" t="s">
        <v>129</v>
      </c>
      <c r="C23" s="176" t="s">
        <v>130</v>
      </c>
      <c r="D23" s="168" t="s">
        <v>97</v>
      </c>
      <c r="E23" s="169">
        <v>143.4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71">
        <v>5.5449999999999999E-2</v>
      </c>
      <c r="O23" s="171">
        <f>ROUND(E23*N23,2)</f>
        <v>7.95</v>
      </c>
      <c r="P23" s="171">
        <v>0</v>
      </c>
      <c r="Q23" s="171">
        <f>ROUND(E23*P23,2)</f>
        <v>0</v>
      </c>
      <c r="R23" s="171" t="s">
        <v>98</v>
      </c>
      <c r="S23" s="171" t="s">
        <v>99</v>
      </c>
      <c r="T23" s="172" t="s">
        <v>100</v>
      </c>
      <c r="U23" s="158">
        <v>0.442</v>
      </c>
      <c r="V23" s="158">
        <f>ROUND(E23*U23,2)</f>
        <v>63.38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113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>
      <c r="A24" s="156"/>
      <c r="B24" s="157"/>
      <c r="C24" s="227" t="s">
        <v>131</v>
      </c>
      <c r="D24" s="228"/>
      <c r="E24" s="228"/>
      <c r="F24" s="228"/>
      <c r="G24" s="22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103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73" t="str">
        <f>C24</f>
        <v>s provedením lože z kameniva drceného, s vyplněním spár, s dvojitým hutněním a se smetením přebytečného materiálu na krajnici. S dodáním hmot pro lože a výplň spár.</v>
      </c>
      <c r="BB24" s="149"/>
      <c r="BC24" s="149"/>
      <c r="BD24" s="149"/>
      <c r="BE24" s="149"/>
      <c r="BF24" s="149"/>
      <c r="BG24" s="149"/>
      <c r="BH24" s="149"/>
    </row>
    <row r="25" spans="1:60" outlineLevel="1">
      <c r="A25" s="156"/>
      <c r="B25" s="157"/>
      <c r="C25" s="177" t="s">
        <v>132</v>
      </c>
      <c r="D25" s="159"/>
      <c r="E25" s="160">
        <v>143.4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107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66">
        <v>11</v>
      </c>
      <c r="B26" s="167" t="s">
        <v>133</v>
      </c>
      <c r="C26" s="176" t="s">
        <v>134</v>
      </c>
      <c r="D26" s="168" t="s">
        <v>97</v>
      </c>
      <c r="E26" s="169">
        <v>53.5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71">
        <v>7.3899999999999993E-2</v>
      </c>
      <c r="O26" s="171">
        <f>ROUND(E26*N26,2)</f>
        <v>3.95</v>
      </c>
      <c r="P26" s="171">
        <v>0</v>
      </c>
      <c r="Q26" s="171">
        <f>ROUND(E26*P26,2)</f>
        <v>0</v>
      </c>
      <c r="R26" s="171" t="s">
        <v>98</v>
      </c>
      <c r="S26" s="171" t="s">
        <v>99</v>
      </c>
      <c r="T26" s="172" t="s">
        <v>100</v>
      </c>
      <c r="U26" s="158">
        <v>0.47799999999999998</v>
      </c>
      <c r="V26" s="158">
        <f>ROUND(E26*U26,2)</f>
        <v>25.57</v>
      </c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113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>
      <c r="A27" s="156"/>
      <c r="B27" s="157"/>
      <c r="C27" s="227" t="s">
        <v>131</v>
      </c>
      <c r="D27" s="228"/>
      <c r="E27" s="228"/>
      <c r="F27" s="228"/>
      <c r="G27" s="22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103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73" t="str">
        <f>C27</f>
        <v>s provedením lože z kameniva drceného, s vyplněním spár, s dvojitým hutněním a se smetením přebytečného materiálu na krajnici. S dodáním hmot pro lože a výplň spár.</v>
      </c>
      <c r="BB27" s="149"/>
      <c r="BC27" s="149"/>
      <c r="BD27" s="149"/>
      <c r="BE27" s="149"/>
      <c r="BF27" s="149"/>
      <c r="BG27" s="149"/>
      <c r="BH27" s="149"/>
    </row>
    <row r="28" spans="1:60" outlineLevel="1">
      <c r="A28" s="156"/>
      <c r="B28" s="157"/>
      <c r="C28" s="177" t="s">
        <v>135</v>
      </c>
      <c r="D28" s="159"/>
      <c r="E28" s="160">
        <v>53.5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107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66">
        <v>12</v>
      </c>
      <c r="B29" s="167" t="s">
        <v>136</v>
      </c>
      <c r="C29" s="176" t="s">
        <v>137</v>
      </c>
      <c r="D29" s="168" t="s">
        <v>97</v>
      </c>
      <c r="E29" s="169">
        <v>139.69999999999999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71">
        <v>0.13100000000000001</v>
      </c>
      <c r="O29" s="171">
        <f>ROUND(E29*N29,2)</f>
        <v>18.3</v>
      </c>
      <c r="P29" s="171">
        <v>0</v>
      </c>
      <c r="Q29" s="171">
        <f>ROUND(E29*P29,2)</f>
        <v>0</v>
      </c>
      <c r="R29" s="171"/>
      <c r="S29" s="171" t="s">
        <v>121</v>
      </c>
      <c r="T29" s="172" t="s">
        <v>122</v>
      </c>
      <c r="U29" s="158">
        <v>0</v>
      </c>
      <c r="V29" s="158">
        <f>ROUND(E29*U29,2)</f>
        <v>0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138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66">
        <v>13</v>
      </c>
      <c r="B30" s="167" t="s">
        <v>139</v>
      </c>
      <c r="C30" s="176" t="s">
        <v>140</v>
      </c>
      <c r="D30" s="168" t="s">
        <v>97</v>
      </c>
      <c r="E30" s="169">
        <v>3.7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71">
        <v>0.13100000000000001</v>
      </c>
      <c r="O30" s="171">
        <f>ROUND(E30*N30,2)</f>
        <v>0.48</v>
      </c>
      <c r="P30" s="171">
        <v>0</v>
      </c>
      <c r="Q30" s="171">
        <f>ROUND(E30*P30,2)</f>
        <v>0</v>
      </c>
      <c r="R30" s="171"/>
      <c r="S30" s="171" t="s">
        <v>121</v>
      </c>
      <c r="T30" s="172" t="s">
        <v>122</v>
      </c>
      <c r="U30" s="158">
        <v>0</v>
      </c>
      <c r="V30" s="158">
        <f>ROUND(E30*U30,2)</f>
        <v>0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138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66">
        <v>14</v>
      </c>
      <c r="B31" s="167" t="s">
        <v>141</v>
      </c>
      <c r="C31" s="176" t="s">
        <v>142</v>
      </c>
      <c r="D31" s="168" t="s">
        <v>97</v>
      </c>
      <c r="E31" s="169">
        <v>12.5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71">
        <v>0.13100000000000001</v>
      </c>
      <c r="O31" s="171">
        <f>ROUND(E31*N31,2)</f>
        <v>1.64</v>
      </c>
      <c r="P31" s="171">
        <v>0</v>
      </c>
      <c r="Q31" s="171">
        <f>ROUND(E31*P31,2)</f>
        <v>0</v>
      </c>
      <c r="R31" s="171"/>
      <c r="S31" s="171" t="s">
        <v>121</v>
      </c>
      <c r="T31" s="172" t="s">
        <v>122</v>
      </c>
      <c r="U31" s="158">
        <v>0</v>
      </c>
      <c r="V31" s="158">
        <f>ROUND(E31*U31,2)</f>
        <v>0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138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66">
        <v>15</v>
      </c>
      <c r="B32" s="167" t="s">
        <v>143</v>
      </c>
      <c r="C32" s="176" t="s">
        <v>144</v>
      </c>
      <c r="D32" s="168" t="s">
        <v>97</v>
      </c>
      <c r="E32" s="169">
        <v>41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71">
        <v>0.13100000000000001</v>
      </c>
      <c r="O32" s="171">
        <f>ROUND(E32*N32,2)</f>
        <v>5.37</v>
      </c>
      <c r="P32" s="171">
        <v>0</v>
      </c>
      <c r="Q32" s="171">
        <f>ROUND(E32*P32,2)</f>
        <v>0</v>
      </c>
      <c r="R32" s="171"/>
      <c r="S32" s="171" t="s">
        <v>121</v>
      </c>
      <c r="T32" s="172" t="s">
        <v>122</v>
      </c>
      <c r="U32" s="158">
        <v>0</v>
      </c>
      <c r="V32" s="158">
        <f>ROUND(E32*U32,2)</f>
        <v>0</v>
      </c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138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>
      <c r="A33" s="152" t="s">
        <v>93</v>
      </c>
      <c r="B33" s="153" t="s">
        <v>62</v>
      </c>
      <c r="C33" s="175" t="s">
        <v>63</v>
      </c>
      <c r="D33" s="162"/>
      <c r="E33" s="163"/>
      <c r="F33" s="164"/>
      <c r="G33" s="164">
        <f>SUMIF(AG34:AG49,"&lt;&gt;NOR",G34:G49)</f>
        <v>0</v>
      </c>
      <c r="H33" s="164"/>
      <c r="I33" s="164">
        <f>SUM(I34:I49)</f>
        <v>0</v>
      </c>
      <c r="J33" s="164"/>
      <c r="K33" s="164">
        <f>SUM(K34:K49)</f>
        <v>0</v>
      </c>
      <c r="L33" s="164"/>
      <c r="M33" s="164">
        <f>SUM(M34:M49)</f>
        <v>0</v>
      </c>
      <c r="N33" s="164"/>
      <c r="O33" s="164">
        <f>SUM(O34:O49)</f>
        <v>47.85</v>
      </c>
      <c r="P33" s="164"/>
      <c r="Q33" s="164">
        <f>SUM(Q34:Q49)</f>
        <v>0</v>
      </c>
      <c r="R33" s="164"/>
      <c r="S33" s="164"/>
      <c r="T33" s="165"/>
      <c r="U33" s="161"/>
      <c r="V33" s="161">
        <f>SUM(V34:V49)</f>
        <v>54.769999999999996</v>
      </c>
      <c r="W33" s="161"/>
      <c r="AG33" t="s">
        <v>94</v>
      </c>
    </row>
    <row r="34" spans="1:60" ht="22.5" outlineLevel="1">
      <c r="A34" s="166">
        <v>16</v>
      </c>
      <c r="B34" s="167" t="s">
        <v>145</v>
      </c>
      <c r="C34" s="176" t="s">
        <v>146</v>
      </c>
      <c r="D34" s="168" t="s">
        <v>112</v>
      </c>
      <c r="E34" s="169">
        <v>127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71">
        <v>0.14424000000000001</v>
      </c>
      <c r="O34" s="171">
        <f>ROUND(E34*N34,2)</f>
        <v>18.32</v>
      </c>
      <c r="P34" s="171">
        <v>0</v>
      </c>
      <c r="Q34" s="171">
        <f>ROUND(E34*P34,2)</f>
        <v>0</v>
      </c>
      <c r="R34" s="171" t="s">
        <v>98</v>
      </c>
      <c r="S34" s="171" t="s">
        <v>99</v>
      </c>
      <c r="T34" s="172" t="s">
        <v>100</v>
      </c>
      <c r="U34" s="158">
        <v>0.27200000000000002</v>
      </c>
      <c r="V34" s="158">
        <f>ROUND(E34*U34,2)</f>
        <v>34.54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113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56"/>
      <c r="B35" s="157"/>
      <c r="C35" s="227" t="s">
        <v>147</v>
      </c>
      <c r="D35" s="228"/>
      <c r="E35" s="228"/>
      <c r="F35" s="228"/>
      <c r="G35" s="22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103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56"/>
      <c r="B36" s="157"/>
      <c r="C36" s="177" t="s">
        <v>148</v>
      </c>
      <c r="D36" s="159"/>
      <c r="E36" s="160">
        <v>127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107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66">
        <v>17</v>
      </c>
      <c r="B37" s="167" t="s">
        <v>149</v>
      </c>
      <c r="C37" s="176" t="s">
        <v>150</v>
      </c>
      <c r="D37" s="168" t="s">
        <v>151</v>
      </c>
      <c r="E37" s="169">
        <v>8.3819999999999997</v>
      </c>
      <c r="F37" s="170"/>
      <c r="G37" s="171">
        <f>ROUND(E37*F37,2)</f>
        <v>0</v>
      </c>
      <c r="H37" s="170"/>
      <c r="I37" s="171">
        <f>ROUND(E37*H37,2)</f>
        <v>0</v>
      </c>
      <c r="J37" s="170"/>
      <c r="K37" s="171">
        <f>ROUND(E37*J37,2)</f>
        <v>0</v>
      </c>
      <c r="L37" s="171">
        <v>21</v>
      </c>
      <c r="M37" s="171">
        <f>G37*(1+L37/100)</f>
        <v>0</v>
      </c>
      <c r="N37" s="171">
        <v>2.5249999999999999</v>
      </c>
      <c r="O37" s="171">
        <f>ROUND(E37*N37,2)</f>
        <v>21.16</v>
      </c>
      <c r="P37" s="171">
        <v>0</v>
      </c>
      <c r="Q37" s="171">
        <f>ROUND(E37*P37,2)</f>
        <v>0</v>
      </c>
      <c r="R37" s="171" t="s">
        <v>98</v>
      </c>
      <c r="S37" s="171" t="s">
        <v>99</v>
      </c>
      <c r="T37" s="172" t="s">
        <v>100</v>
      </c>
      <c r="U37" s="158">
        <v>1.4419999999999999</v>
      </c>
      <c r="V37" s="158">
        <f>ROUND(E37*U37,2)</f>
        <v>12.09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113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227" t="s">
        <v>152</v>
      </c>
      <c r="D38" s="228"/>
      <c r="E38" s="228"/>
      <c r="F38" s="228"/>
      <c r="G38" s="22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103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56"/>
      <c r="B39" s="157"/>
      <c r="C39" s="177" t="s">
        <v>153</v>
      </c>
      <c r="D39" s="159"/>
      <c r="E39" s="160">
        <v>8.3819999999999997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107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66">
        <v>18</v>
      </c>
      <c r="B40" s="167" t="s">
        <v>154</v>
      </c>
      <c r="C40" s="176" t="s">
        <v>155</v>
      </c>
      <c r="D40" s="168" t="s">
        <v>112</v>
      </c>
      <c r="E40" s="169">
        <v>110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1" t="s">
        <v>98</v>
      </c>
      <c r="S40" s="171" t="s">
        <v>99</v>
      </c>
      <c r="T40" s="172" t="s">
        <v>100</v>
      </c>
      <c r="U40" s="158">
        <v>7.3999999999999996E-2</v>
      </c>
      <c r="V40" s="158">
        <f>ROUND(E40*U40,2)</f>
        <v>8.14</v>
      </c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101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56"/>
      <c r="B41" s="157"/>
      <c r="C41" s="227" t="s">
        <v>156</v>
      </c>
      <c r="D41" s="228"/>
      <c r="E41" s="228"/>
      <c r="F41" s="228"/>
      <c r="G41" s="22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103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66">
        <v>19</v>
      </c>
      <c r="B42" s="167" t="s">
        <v>157</v>
      </c>
      <c r="C42" s="176" t="s">
        <v>158</v>
      </c>
      <c r="D42" s="168" t="s">
        <v>159</v>
      </c>
      <c r="E42" s="169">
        <v>110</v>
      </c>
      <c r="F42" s="170"/>
      <c r="G42" s="171">
        <f t="shared" ref="G42:G49" si="0">ROUND(E42*F42,2)</f>
        <v>0</v>
      </c>
      <c r="H42" s="170"/>
      <c r="I42" s="171">
        <f t="shared" ref="I42:I49" si="1">ROUND(E42*H42,2)</f>
        <v>0</v>
      </c>
      <c r="J42" s="170"/>
      <c r="K42" s="171">
        <f t="shared" ref="K42:K49" si="2">ROUND(E42*J42,2)</f>
        <v>0</v>
      </c>
      <c r="L42" s="171">
        <v>21</v>
      </c>
      <c r="M42" s="171">
        <f t="shared" ref="M42:M49" si="3">G42*(1+L42/100)</f>
        <v>0</v>
      </c>
      <c r="N42" s="171">
        <v>0</v>
      </c>
      <c r="O42" s="171">
        <f t="shared" ref="O42:O49" si="4">ROUND(E42*N42,2)</f>
        <v>0</v>
      </c>
      <c r="P42" s="171">
        <v>0</v>
      </c>
      <c r="Q42" s="171">
        <f t="shared" ref="Q42:Q49" si="5">ROUND(E42*P42,2)</f>
        <v>0</v>
      </c>
      <c r="R42" s="171"/>
      <c r="S42" s="171" t="s">
        <v>121</v>
      </c>
      <c r="T42" s="172" t="s">
        <v>122</v>
      </c>
      <c r="U42" s="158">
        <v>0</v>
      </c>
      <c r="V42" s="158">
        <f t="shared" ref="V42:V49" si="6">ROUND(E42*U42,2)</f>
        <v>0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101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66">
        <v>20</v>
      </c>
      <c r="B43" s="167" t="s">
        <v>160</v>
      </c>
      <c r="C43" s="176" t="s">
        <v>161</v>
      </c>
      <c r="D43" s="168" t="s">
        <v>120</v>
      </c>
      <c r="E43" s="169">
        <v>1</v>
      </c>
      <c r="F43" s="170"/>
      <c r="G43" s="171">
        <f t="shared" si="0"/>
        <v>0</v>
      </c>
      <c r="H43" s="170"/>
      <c r="I43" s="171">
        <f t="shared" si="1"/>
        <v>0</v>
      </c>
      <c r="J43" s="170"/>
      <c r="K43" s="171">
        <f t="shared" si="2"/>
        <v>0</v>
      </c>
      <c r="L43" s="171">
        <v>21</v>
      </c>
      <c r="M43" s="171">
        <f t="shared" si="3"/>
        <v>0</v>
      </c>
      <c r="N43" s="171">
        <v>0</v>
      </c>
      <c r="O43" s="171">
        <f t="shared" si="4"/>
        <v>0</v>
      </c>
      <c r="P43" s="171">
        <v>0</v>
      </c>
      <c r="Q43" s="171">
        <f t="shared" si="5"/>
        <v>0</v>
      </c>
      <c r="R43" s="171"/>
      <c r="S43" s="171" t="s">
        <v>121</v>
      </c>
      <c r="T43" s="172" t="s">
        <v>122</v>
      </c>
      <c r="U43" s="158">
        <v>0</v>
      </c>
      <c r="V43" s="158">
        <f t="shared" si="6"/>
        <v>0</v>
      </c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101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66">
        <v>21</v>
      </c>
      <c r="B44" s="167" t="s">
        <v>162</v>
      </c>
      <c r="C44" s="176" t="s">
        <v>163</v>
      </c>
      <c r="D44" s="168" t="s">
        <v>120</v>
      </c>
      <c r="E44" s="169">
        <v>1</v>
      </c>
      <c r="F44" s="170"/>
      <c r="G44" s="171">
        <f t="shared" si="0"/>
        <v>0</v>
      </c>
      <c r="H44" s="170"/>
      <c r="I44" s="171">
        <f t="shared" si="1"/>
        <v>0</v>
      </c>
      <c r="J44" s="170"/>
      <c r="K44" s="171">
        <f t="shared" si="2"/>
        <v>0</v>
      </c>
      <c r="L44" s="171">
        <v>21</v>
      </c>
      <c r="M44" s="171">
        <f t="shared" si="3"/>
        <v>0</v>
      </c>
      <c r="N44" s="171">
        <v>0</v>
      </c>
      <c r="O44" s="171">
        <f t="shared" si="4"/>
        <v>0</v>
      </c>
      <c r="P44" s="171">
        <v>0</v>
      </c>
      <c r="Q44" s="171">
        <f t="shared" si="5"/>
        <v>0</v>
      </c>
      <c r="R44" s="171"/>
      <c r="S44" s="171" t="s">
        <v>121</v>
      </c>
      <c r="T44" s="172" t="s">
        <v>122</v>
      </c>
      <c r="U44" s="158">
        <v>0</v>
      </c>
      <c r="V44" s="158">
        <f t="shared" si="6"/>
        <v>0</v>
      </c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101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>
      <c r="A45" s="166">
        <v>22</v>
      </c>
      <c r="B45" s="167" t="s">
        <v>164</v>
      </c>
      <c r="C45" s="176" t="s">
        <v>165</v>
      </c>
      <c r="D45" s="168" t="s">
        <v>166</v>
      </c>
      <c r="E45" s="169">
        <v>64</v>
      </c>
      <c r="F45" s="170"/>
      <c r="G45" s="171">
        <f t="shared" si="0"/>
        <v>0</v>
      </c>
      <c r="H45" s="170"/>
      <c r="I45" s="171">
        <f t="shared" si="1"/>
        <v>0</v>
      </c>
      <c r="J45" s="170"/>
      <c r="K45" s="171">
        <f t="shared" si="2"/>
        <v>0</v>
      </c>
      <c r="L45" s="171">
        <v>21</v>
      </c>
      <c r="M45" s="171">
        <f t="shared" si="3"/>
        <v>0</v>
      </c>
      <c r="N45" s="171">
        <v>8.1970000000000001E-2</v>
      </c>
      <c r="O45" s="171">
        <f t="shared" si="4"/>
        <v>5.25</v>
      </c>
      <c r="P45" s="171">
        <v>0</v>
      </c>
      <c r="Q45" s="171">
        <f t="shared" si="5"/>
        <v>0</v>
      </c>
      <c r="R45" s="171" t="s">
        <v>167</v>
      </c>
      <c r="S45" s="171" t="s">
        <v>99</v>
      </c>
      <c r="T45" s="172" t="s">
        <v>100</v>
      </c>
      <c r="U45" s="158">
        <v>0</v>
      </c>
      <c r="V45" s="158">
        <f t="shared" si="6"/>
        <v>0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138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ht="22.5" outlineLevel="1">
      <c r="A46" s="166">
        <v>23</v>
      </c>
      <c r="B46" s="167" t="s">
        <v>168</v>
      </c>
      <c r="C46" s="176" t="s">
        <v>169</v>
      </c>
      <c r="D46" s="168" t="s">
        <v>166</v>
      </c>
      <c r="E46" s="169">
        <v>38</v>
      </c>
      <c r="F46" s="170"/>
      <c r="G46" s="171">
        <f t="shared" si="0"/>
        <v>0</v>
      </c>
      <c r="H46" s="170"/>
      <c r="I46" s="171">
        <f t="shared" si="1"/>
        <v>0</v>
      </c>
      <c r="J46" s="170"/>
      <c r="K46" s="171">
        <f t="shared" si="2"/>
        <v>0</v>
      </c>
      <c r="L46" s="171">
        <v>21</v>
      </c>
      <c r="M46" s="171">
        <f t="shared" si="3"/>
        <v>0</v>
      </c>
      <c r="N46" s="171">
        <v>4.2099999999999999E-2</v>
      </c>
      <c r="O46" s="171">
        <f t="shared" si="4"/>
        <v>1.6</v>
      </c>
      <c r="P46" s="171">
        <v>0</v>
      </c>
      <c r="Q46" s="171">
        <f t="shared" si="5"/>
        <v>0</v>
      </c>
      <c r="R46" s="171" t="s">
        <v>167</v>
      </c>
      <c r="S46" s="171" t="s">
        <v>99</v>
      </c>
      <c r="T46" s="172" t="s">
        <v>100</v>
      </c>
      <c r="U46" s="158">
        <v>0</v>
      </c>
      <c r="V46" s="158">
        <f t="shared" si="6"/>
        <v>0</v>
      </c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138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>
      <c r="A47" s="166">
        <v>24</v>
      </c>
      <c r="B47" s="167" t="s">
        <v>170</v>
      </c>
      <c r="C47" s="176" t="s">
        <v>171</v>
      </c>
      <c r="D47" s="168" t="s">
        <v>166</v>
      </c>
      <c r="E47" s="169">
        <v>4</v>
      </c>
      <c r="F47" s="170"/>
      <c r="G47" s="171">
        <f t="shared" si="0"/>
        <v>0</v>
      </c>
      <c r="H47" s="170"/>
      <c r="I47" s="171">
        <f t="shared" si="1"/>
        <v>0</v>
      </c>
      <c r="J47" s="170"/>
      <c r="K47" s="171">
        <f t="shared" si="2"/>
        <v>0</v>
      </c>
      <c r="L47" s="171">
        <v>21</v>
      </c>
      <c r="M47" s="171">
        <f t="shared" si="3"/>
        <v>0</v>
      </c>
      <c r="N47" s="171">
        <v>5.6099999999999997E-2</v>
      </c>
      <c r="O47" s="171">
        <f t="shared" si="4"/>
        <v>0.22</v>
      </c>
      <c r="P47" s="171">
        <v>0</v>
      </c>
      <c r="Q47" s="171">
        <f t="shared" si="5"/>
        <v>0</v>
      </c>
      <c r="R47" s="171" t="s">
        <v>167</v>
      </c>
      <c r="S47" s="171" t="s">
        <v>99</v>
      </c>
      <c r="T47" s="172" t="s">
        <v>100</v>
      </c>
      <c r="U47" s="158">
        <v>0</v>
      </c>
      <c r="V47" s="158">
        <f t="shared" si="6"/>
        <v>0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138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22.5" outlineLevel="1">
      <c r="A48" s="166">
        <v>25</v>
      </c>
      <c r="B48" s="167" t="s">
        <v>172</v>
      </c>
      <c r="C48" s="176" t="s">
        <v>173</v>
      </c>
      <c r="D48" s="168" t="s">
        <v>166</v>
      </c>
      <c r="E48" s="169">
        <v>4</v>
      </c>
      <c r="F48" s="170"/>
      <c r="G48" s="171">
        <f t="shared" si="0"/>
        <v>0</v>
      </c>
      <c r="H48" s="170"/>
      <c r="I48" s="171">
        <f t="shared" si="1"/>
        <v>0</v>
      </c>
      <c r="J48" s="170"/>
      <c r="K48" s="171">
        <f t="shared" si="2"/>
        <v>0</v>
      </c>
      <c r="L48" s="171">
        <v>21</v>
      </c>
      <c r="M48" s="171">
        <f t="shared" si="3"/>
        <v>0</v>
      </c>
      <c r="N48" s="171">
        <v>5.6099999999999997E-2</v>
      </c>
      <c r="O48" s="171">
        <f t="shared" si="4"/>
        <v>0.22</v>
      </c>
      <c r="P48" s="171">
        <v>0</v>
      </c>
      <c r="Q48" s="171">
        <f t="shared" si="5"/>
        <v>0</v>
      </c>
      <c r="R48" s="171" t="s">
        <v>167</v>
      </c>
      <c r="S48" s="171" t="s">
        <v>99</v>
      </c>
      <c r="T48" s="172" t="s">
        <v>100</v>
      </c>
      <c r="U48" s="158">
        <v>0</v>
      </c>
      <c r="V48" s="158">
        <f t="shared" si="6"/>
        <v>0</v>
      </c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138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>
      <c r="A49" s="166">
        <v>26</v>
      </c>
      <c r="B49" s="167" t="s">
        <v>174</v>
      </c>
      <c r="C49" s="176" t="s">
        <v>175</v>
      </c>
      <c r="D49" s="168" t="s">
        <v>166</v>
      </c>
      <c r="E49" s="169">
        <v>18</v>
      </c>
      <c r="F49" s="170"/>
      <c r="G49" s="171">
        <f t="shared" si="0"/>
        <v>0</v>
      </c>
      <c r="H49" s="170"/>
      <c r="I49" s="171">
        <f t="shared" si="1"/>
        <v>0</v>
      </c>
      <c r="J49" s="170"/>
      <c r="K49" s="171">
        <f t="shared" si="2"/>
        <v>0</v>
      </c>
      <c r="L49" s="171">
        <v>21</v>
      </c>
      <c r="M49" s="171">
        <f t="shared" si="3"/>
        <v>0</v>
      </c>
      <c r="N49" s="171">
        <v>0.06</v>
      </c>
      <c r="O49" s="171">
        <f t="shared" si="4"/>
        <v>1.08</v>
      </c>
      <c r="P49" s="171">
        <v>0</v>
      </c>
      <c r="Q49" s="171">
        <f t="shared" si="5"/>
        <v>0</v>
      </c>
      <c r="R49" s="171" t="s">
        <v>167</v>
      </c>
      <c r="S49" s="171" t="s">
        <v>99</v>
      </c>
      <c r="T49" s="172" t="s">
        <v>100</v>
      </c>
      <c r="U49" s="158">
        <v>0</v>
      </c>
      <c r="V49" s="158">
        <f t="shared" si="6"/>
        <v>0</v>
      </c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138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>
      <c r="A50" s="152" t="s">
        <v>93</v>
      </c>
      <c r="B50" s="153" t="s">
        <v>64</v>
      </c>
      <c r="C50" s="175" t="s">
        <v>65</v>
      </c>
      <c r="D50" s="162"/>
      <c r="E50" s="163"/>
      <c r="F50" s="164"/>
      <c r="G50" s="164">
        <f>SUMIF(AG51:AG52,"&lt;&gt;NOR",G51:G52)</f>
        <v>0</v>
      </c>
      <c r="H50" s="164"/>
      <c r="I50" s="164">
        <f>SUM(I51:I52)</f>
        <v>0</v>
      </c>
      <c r="J50" s="164"/>
      <c r="K50" s="164">
        <f>SUM(K51:K52)</f>
        <v>0</v>
      </c>
      <c r="L50" s="164"/>
      <c r="M50" s="164">
        <f>SUM(M51:M52)</f>
        <v>0</v>
      </c>
      <c r="N50" s="164"/>
      <c r="O50" s="164">
        <f>SUM(O51:O52)</f>
        <v>0</v>
      </c>
      <c r="P50" s="164"/>
      <c r="Q50" s="164">
        <f>SUM(Q51:Q52)</f>
        <v>0</v>
      </c>
      <c r="R50" s="164"/>
      <c r="S50" s="164"/>
      <c r="T50" s="165"/>
      <c r="U50" s="161"/>
      <c r="V50" s="161">
        <f>SUM(V51:V52)</f>
        <v>86.45</v>
      </c>
      <c r="W50" s="161"/>
      <c r="AG50" t="s">
        <v>94</v>
      </c>
    </row>
    <row r="51" spans="1:60" outlineLevel="1">
      <c r="A51" s="166">
        <v>27</v>
      </c>
      <c r="B51" s="167" t="s">
        <v>176</v>
      </c>
      <c r="C51" s="176" t="s">
        <v>177</v>
      </c>
      <c r="D51" s="168" t="s">
        <v>178</v>
      </c>
      <c r="E51" s="169">
        <v>221.65406999999999</v>
      </c>
      <c r="F51" s="170"/>
      <c r="G51" s="171">
        <f>ROUND(E51*F51,2)</f>
        <v>0</v>
      </c>
      <c r="H51" s="170"/>
      <c r="I51" s="171">
        <f>ROUND(E51*H51,2)</f>
        <v>0</v>
      </c>
      <c r="J51" s="170"/>
      <c r="K51" s="171">
        <f>ROUND(E51*J51,2)</f>
        <v>0</v>
      </c>
      <c r="L51" s="171">
        <v>21</v>
      </c>
      <c r="M51" s="171">
        <f>G51*(1+L51/100)</f>
        <v>0</v>
      </c>
      <c r="N51" s="171">
        <v>0</v>
      </c>
      <c r="O51" s="171">
        <f>ROUND(E51*N51,2)</f>
        <v>0</v>
      </c>
      <c r="P51" s="171">
        <v>0</v>
      </c>
      <c r="Q51" s="171">
        <f>ROUND(E51*P51,2)</f>
        <v>0</v>
      </c>
      <c r="R51" s="171" t="s">
        <v>98</v>
      </c>
      <c r="S51" s="171" t="s">
        <v>99</v>
      </c>
      <c r="T51" s="172" t="s">
        <v>100</v>
      </c>
      <c r="U51" s="158">
        <v>0.39</v>
      </c>
      <c r="V51" s="158">
        <f>ROUND(E51*U51,2)</f>
        <v>86.45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179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227" t="s">
        <v>180</v>
      </c>
      <c r="D52" s="228"/>
      <c r="E52" s="228"/>
      <c r="F52" s="228"/>
      <c r="G52" s="22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103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>
      <c r="A53" s="5"/>
      <c r="B53" s="6"/>
      <c r="C53" s="178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AE53">
        <v>15</v>
      </c>
      <c r="AF53">
        <v>21</v>
      </c>
    </row>
    <row r="54" spans="1:60">
      <c r="A54" s="152"/>
      <c r="B54" s="153" t="s">
        <v>29</v>
      </c>
      <c r="C54" s="175"/>
      <c r="D54" s="154"/>
      <c r="E54" s="155"/>
      <c r="F54" s="155"/>
      <c r="G54" s="174">
        <f>G8+G20+G33+G50</f>
        <v>0</v>
      </c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AE54">
        <f>SUMIF(L7:L52,AE53,G7:G52)</f>
        <v>0</v>
      </c>
      <c r="AF54">
        <f>SUMIF(L7:L52,AF53,G7:G52)</f>
        <v>0</v>
      </c>
      <c r="AG54" t="s">
        <v>181</v>
      </c>
    </row>
    <row r="55" spans="1:60">
      <c r="C55" s="179"/>
      <c r="D55" s="141"/>
      <c r="AG55" t="s">
        <v>182</v>
      </c>
    </row>
    <row r="56" spans="1:60">
      <c r="D56" s="141"/>
    </row>
    <row r="57" spans="1:60">
      <c r="D57" s="141"/>
    </row>
    <row r="58" spans="1:60">
      <c r="D58" s="141"/>
    </row>
    <row r="59" spans="1:60">
      <c r="D59" s="141"/>
    </row>
    <row r="60" spans="1:60">
      <c r="D60" s="141"/>
    </row>
    <row r="61" spans="1:60">
      <c r="D61" s="141"/>
    </row>
    <row r="62" spans="1:60">
      <c r="D62" s="141"/>
    </row>
    <row r="63" spans="1:60">
      <c r="D63" s="141"/>
    </row>
    <row r="64" spans="1:60">
      <c r="D64" s="141"/>
    </row>
    <row r="65" spans="4:4">
      <c r="D65" s="141"/>
    </row>
    <row r="66" spans="4:4">
      <c r="D66" s="141"/>
    </row>
    <row r="67" spans="4:4">
      <c r="D67" s="141"/>
    </row>
    <row r="68" spans="4:4">
      <c r="D68" s="141"/>
    </row>
    <row r="69" spans="4:4">
      <c r="D69" s="141"/>
    </row>
    <row r="70" spans="4:4">
      <c r="D70" s="141"/>
    </row>
    <row r="71" spans="4:4">
      <c r="D71" s="141"/>
    </row>
    <row r="72" spans="4:4">
      <c r="D72" s="141"/>
    </row>
    <row r="73" spans="4:4">
      <c r="D73" s="141"/>
    </row>
    <row r="74" spans="4:4">
      <c r="D74" s="141"/>
    </row>
    <row r="75" spans="4:4">
      <c r="D75" s="141"/>
    </row>
    <row r="76" spans="4:4">
      <c r="D76" s="141"/>
    </row>
    <row r="77" spans="4:4">
      <c r="D77" s="141"/>
    </row>
    <row r="78" spans="4:4">
      <c r="D78" s="141"/>
    </row>
    <row r="79" spans="4:4">
      <c r="D79" s="141"/>
    </row>
    <row r="80" spans="4:4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9231" sheet="1"/>
  <mergeCells count="13">
    <mergeCell ref="A1:G1"/>
    <mergeCell ref="C2:G2"/>
    <mergeCell ref="C3:G3"/>
    <mergeCell ref="C4:G4"/>
    <mergeCell ref="C52:G52"/>
    <mergeCell ref="C27:G27"/>
    <mergeCell ref="C35:G35"/>
    <mergeCell ref="C38:G38"/>
    <mergeCell ref="C41:G41"/>
    <mergeCell ref="C10:G10"/>
    <mergeCell ref="C15:G15"/>
    <mergeCell ref="C17:G17"/>
    <mergeCell ref="C24:G24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29" t="s">
        <v>68</v>
      </c>
      <c r="B1" s="229"/>
      <c r="C1" s="229"/>
      <c r="D1" s="229"/>
      <c r="E1" s="229"/>
      <c r="F1" s="229"/>
      <c r="G1" s="229"/>
      <c r="AG1" t="s">
        <v>69</v>
      </c>
    </row>
    <row r="2" spans="1:60" ht="24.95" customHeight="1">
      <c r="A2" s="142" t="s">
        <v>7</v>
      </c>
      <c r="B2" s="77" t="s">
        <v>44</v>
      </c>
      <c r="C2" s="230" t="s">
        <v>45</v>
      </c>
      <c r="D2" s="231"/>
      <c r="E2" s="231"/>
      <c r="F2" s="231"/>
      <c r="G2" s="232"/>
      <c r="AG2" t="s">
        <v>70</v>
      </c>
    </row>
    <row r="3" spans="1:60" ht="24.95" customHeight="1">
      <c r="A3" s="142" t="s">
        <v>8</v>
      </c>
      <c r="B3" s="77" t="s">
        <v>51</v>
      </c>
      <c r="C3" s="230" t="s">
        <v>52</v>
      </c>
      <c r="D3" s="231"/>
      <c r="E3" s="231"/>
      <c r="F3" s="231"/>
      <c r="G3" s="232"/>
      <c r="AC3" s="89" t="s">
        <v>70</v>
      </c>
      <c r="AG3" t="s">
        <v>71</v>
      </c>
    </row>
    <row r="4" spans="1:60" ht="24.95" customHeight="1">
      <c r="A4" s="143" t="s">
        <v>9</v>
      </c>
      <c r="B4" s="144" t="s">
        <v>49</v>
      </c>
      <c r="C4" s="233" t="s">
        <v>50</v>
      </c>
      <c r="D4" s="234"/>
      <c r="E4" s="234"/>
      <c r="F4" s="234"/>
      <c r="G4" s="235"/>
      <c r="AG4" t="s">
        <v>72</v>
      </c>
    </row>
    <row r="5" spans="1:60">
      <c r="D5" s="141"/>
    </row>
    <row r="6" spans="1:60" ht="38.25">
      <c r="A6" s="145" t="s">
        <v>73</v>
      </c>
      <c r="B6" s="147" t="s">
        <v>74</v>
      </c>
      <c r="C6" s="147" t="s">
        <v>75</v>
      </c>
      <c r="D6" s="146" t="s">
        <v>76</v>
      </c>
      <c r="E6" s="145" t="s">
        <v>77</v>
      </c>
      <c r="F6" s="145" t="s">
        <v>78</v>
      </c>
      <c r="G6" s="145" t="s">
        <v>29</v>
      </c>
      <c r="H6" s="148" t="s">
        <v>30</v>
      </c>
      <c r="I6" s="148" t="s">
        <v>79</v>
      </c>
      <c r="J6" s="148" t="s">
        <v>31</v>
      </c>
      <c r="K6" s="148" t="s">
        <v>80</v>
      </c>
      <c r="L6" s="148" t="s">
        <v>81</v>
      </c>
      <c r="M6" s="148" t="s">
        <v>82</v>
      </c>
      <c r="N6" s="148" t="s">
        <v>83</v>
      </c>
      <c r="O6" s="148" t="s">
        <v>84</v>
      </c>
      <c r="P6" s="148" t="s">
        <v>85</v>
      </c>
      <c r="Q6" s="148" t="s">
        <v>86</v>
      </c>
      <c r="R6" s="148" t="s">
        <v>87</v>
      </c>
      <c r="S6" s="148" t="s">
        <v>88</v>
      </c>
      <c r="T6" s="148" t="s">
        <v>89</v>
      </c>
      <c r="U6" s="148" t="s">
        <v>90</v>
      </c>
      <c r="V6" s="148" t="s">
        <v>91</v>
      </c>
      <c r="W6" s="148" t="s">
        <v>92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52" t="s">
        <v>93</v>
      </c>
      <c r="B8" s="153" t="s">
        <v>49</v>
      </c>
      <c r="C8" s="175" t="s">
        <v>59</v>
      </c>
      <c r="D8" s="162"/>
      <c r="E8" s="163"/>
      <c r="F8" s="164"/>
      <c r="G8" s="164">
        <f>SUMIF(AG9:AG39,"&lt;&gt;NOR",G9:G39)</f>
        <v>0</v>
      </c>
      <c r="H8" s="164"/>
      <c r="I8" s="164">
        <f>SUM(I9:I39)</f>
        <v>0</v>
      </c>
      <c r="J8" s="164"/>
      <c r="K8" s="164">
        <f>SUM(K9:K39)</f>
        <v>0</v>
      </c>
      <c r="L8" s="164"/>
      <c r="M8" s="164">
        <f>SUM(M9:M39)</f>
        <v>0</v>
      </c>
      <c r="N8" s="164"/>
      <c r="O8" s="164">
        <f>SUM(O9:O39)</f>
        <v>0</v>
      </c>
      <c r="P8" s="164"/>
      <c r="Q8" s="164">
        <f>SUM(Q9:Q39)</f>
        <v>82.82</v>
      </c>
      <c r="R8" s="164"/>
      <c r="S8" s="164"/>
      <c r="T8" s="165"/>
      <c r="U8" s="161"/>
      <c r="V8" s="161">
        <f>SUM(V9:V39)</f>
        <v>188.72999999999996</v>
      </c>
      <c r="W8" s="161"/>
      <c r="AG8" t="s">
        <v>94</v>
      </c>
    </row>
    <row r="9" spans="1:60" outlineLevel="1">
      <c r="A9" s="166">
        <v>1</v>
      </c>
      <c r="B9" s="167" t="s">
        <v>183</v>
      </c>
      <c r="C9" s="176" t="s">
        <v>184</v>
      </c>
      <c r="D9" s="168" t="s">
        <v>151</v>
      </c>
      <c r="E9" s="169">
        <v>9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117</v>
      </c>
      <c r="S9" s="171" t="s">
        <v>99</v>
      </c>
      <c r="T9" s="172" t="s">
        <v>100</v>
      </c>
      <c r="U9" s="158">
        <v>0.106</v>
      </c>
      <c r="V9" s="158">
        <f>ROUND(E9*U9,2)</f>
        <v>0.95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101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27" t="s">
        <v>185</v>
      </c>
      <c r="D10" s="228"/>
      <c r="E10" s="228"/>
      <c r="F10" s="228"/>
      <c r="G10" s="22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103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>
      <c r="A11" s="166">
        <v>2</v>
      </c>
      <c r="B11" s="167" t="s">
        <v>186</v>
      </c>
      <c r="C11" s="176" t="s">
        <v>187</v>
      </c>
      <c r="D11" s="168" t="s">
        <v>97</v>
      </c>
      <c r="E11" s="169">
        <v>47.3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0.55000000000000004</v>
      </c>
      <c r="Q11" s="171">
        <f>ROUND(E11*P11,2)</f>
        <v>26.02</v>
      </c>
      <c r="R11" s="171" t="s">
        <v>98</v>
      </c>
      <c r="S11" s="171" t="s">
        <v>99</v>
      </c>
      <c r="T11" s="172" t="s">
        <v>100</v>
      </c>
      <c r="U11" s="158">
        <v>0.50149999999999995</v>
      </c>
      <c r="V11" s="158">
        <f>ROUND(E11*U11,2)</f>
        <v>23.72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101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>
      <c r="A12" s="166">
        <v>3</v>
      </c>
      <c r="B12" s="167" t="s">
        <v>108</v>
      </c>
      <c r="C12" s="176" t="s">
        <v>109</v>
      </c>
      <c r="D12" s="168" t="s">
        <v>97</v>
      </c>
      <c r="E12" s="169">
        <v>47.3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0.22</v>
      </c>
      <c r="Q12" s="171">
        <f>ROUND(E12*P12,2)</f>
        <v>10.41</v>
      </c>
      <c r="R12" s="171" t="s">
        <v>98</v>
      </c>
      <c r="S12" s="171" t="s">
        <v>99</v>
      </c>
      <c r="T12" s="172" t="s">
        <v>100</v>
      </c>
      <c r="U12" s="158">
        <v>0.375</v>
      </c>
      <c r="V12" s="158">
        <f>ROUND(E12*U12,2)</f>
        <v>17.739999999999998</v>
      </c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101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66">
        <v>4</v>
      </c>
      <c r="B13" s="167" t="s">
        <v>110</v>
      </c>
      <c r="C13" s="176" t="s">
        <v>111</v>
      </c>
      <c r="D13" s="168" t="s">
        <v>112</v>
      </c>
      <c r="E13" s="169">
        <v>171.8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0.27</v>
      </c>
      <c r="Q13" s="171">
        <f>ROUND(E13*P13,2)</f>
        <v>46.39</v>
      </c>
      <c r="R13" s="171" t="s">
        <v>98</v>
      </c>
      <c r="S13" s="171" t="s">
        <v>99</v>
      </c>
      <c r="T13" s="172" t="s">
        <v>100</v>
      </c>
      <c r="U13" s="158">
        <v>0.123</v>
      </c>
      <c r="V13" s="158">
        <f>ROUND(E13*U13,2)</f>
        <v>21.13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113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56"/>
      <c r="B14" s="157"/>
      <c r="C14" s="227" t="s">
        <v>114</v>
      </c>
      <c r="D14" s="228"/>
      <c r="E14" s="228"/>
      <c r="F14" s="228"/>
      <c r="G14" s="22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103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66">
        <v>5</v>
      </c>
      <c r="B15" s="167" t="s">
        <v>188</v>
      </c>
      <c r="C15" s="176" t="s">
        <v>189</v>
      </c>
      <c r="D15" s="168" t="s">
        <v>151</v>
      </c>
      <c r="E15" s="169">
        <v>27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 t="s">
        <v>117</v>
      </c>
      <c r="S15" s="171" t="s">
        <v>99</v>
      </c>
      <c r="T15" s="172" t="s">
        <v>100</v>
      </c>
      <c r="U15" s="158">
        <v>9.5200000000000007E-2</v>
      </c>
      <c r="V15" s="158">
        <f>ROUND(E15*U15,2)</f>
        <v>2.57</v>
      </c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113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56"/>
      <c r="B16" s="157"/>
      <c r="C16" s="227" t="s">
        <v>190</v>
      </c>
      <c r="D16" s="228"/>
      <c r="E16" s="228"/>
      <c r="F16" s="228"/>
      <c r="G16" s="22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103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177" t="s">
        <v>191</v>
      </c>
      <c r="D17" s="159"/>
      <c r="E17" s="160">
        <v>27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107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>
      <c r="A18" s="166">
        <v>6</v>
      </c>
      <c r="B18" s="167" t="s">
        <v>192</v>
      </c>
      <c r="C18" s="176" t="s">
        <v>193</v>
      </c>
      <c r="D18" s="168" t="s">
        <v>151</v>
      </c>
      <c r="E18" s="169">
        <v>55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 t="s">
        <v>117</v>
      </c>
      <c r="S18" s="171" t="s">
        <v>99</v>
      </c>
      <c r="T18" s="172" t="s">
        <v>100</v>
      </c>
      <c r="U18" s="158">
        <v>0.36799999999999999</v>
      </c>
      <c r="V18" s="158">
        <f>ROUND(E18*U18,2)</f>
        <v>20.239999999999998</v>
      </c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113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56"/>
      <c r="B19" s="157"/>
      <c r="C19" s="227" t="s">
        <v>194</v>
      </c>
      <c r="D19" s="228"/>
      <c r="E19" s="228"/>
      <c r="F19" s="228"/>
      <c r="G19" s="22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103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66">
        <v>7</v>
      </c>
      <c r="B20" s="167" t="s">
        <v>195</v>
      </c>
      <c r="C20" s="176" t="s">
        <v>196</v>
      </c>
      <c r="D20" s="168" t="s">
        <v>151</v>
      </c>
      <c r="E20" s="169">
        <v>68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1" t="s">
        <v>117</v>
      </c>
      <c r="S20" s="171" t="s">
        <v>99</v>
      </c>
      <c r="T20" s="172" t="s">
        <v>100</v>
      </c>
      <c r="U20" s="158">
        <v>1.0999999999999999E-2</v>
      </c>
      <c r="V20" s="158">
        <f>ROUND(E20*U20,2)</f>
        <v>0.75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101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56"/>
      <c r="B21" s="157"/>
      <c r="C21" s="227" t="s">
        <v>197</v>
      </c>
      <c r="D21" s="228"/>
      <c r="E21" s="228"/>
      <c r="F21" s="228"/>
      <c r="G21" s="22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103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56"/>
      <c r="B22" s="157"/>
      <c r="C22" s="177" t="s">
        <v>198</v>
      </c>
      <c r="D22" s="159"/>
      <c r="E22" s="160">
        <v>68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107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66">
        <v>8</v>
      </c>
      <c r="B23" s="167" t="s">
        <v>195</v>
      </c>
      <c r="C23" s="176" t="s">
        <v>196</v>
      </c>
      <c r="D23" s="168" t="s">
        <v>151</v>
      </c>
      <c r="E23" s="169">
        <v>27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1" t="s">
        <v>117</v>
      </c>
      <c r="S23" s="171" t="s">
        <v>99</v>
      </c>
      <c r="T23" s="172" t="s">
        <v>100</v>
      </c>
      <c r="U23" s="158">
        <v>1.0999999999999999E-2</v>
      </c>
      <c r="V23" s="158">
        <f>ROUND(E23*U23,2)</f>
        <v>0.3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101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56"/>
      <c r="B24" s="157"/>
      <c r="C24" s="227" t="s">
        <v>197</v>
      </c>
      <c r="D24" s="228"/>
      <c r="E24" s="228"/>
      <c r="F24" s="228"/>
      <c r="G24" s="22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103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>
      <c r="A25" s="166">
        <v>9</v>
      </c>
      <c r="B25" s="167" t="s">
        <v>199</v>
      </c>
      <c r="C25" s="176" t="s">
        <v>200</v>
      </c>
      <c r="D25" s="168" t="s">
        <v>151</v>
      </c>
      <c r="E25" s="169">
        <v>27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1" t="s">
        <v>117</v>
      </c>
      <c r="S25" s="171" t="s">
        <v>99</v>
      </c>
      <c r="T25" s="172" t="s">
        <v>100</v>
      </c>
      <c r="U25" s="158">
        <v>0.65200000000000002</v>
      </c>
      <c r="V25" s="158">
        <f>ROUND(E25*U25,2)</f>
        <v>17.600000000000001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101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>
      <c r="A26" s="166">
        <v>10</v>
      </c>
      <c r="B26" s="167" t="s">
        <v>199</v>
      </c>
      <c r="C26" s="176" t="s">
        <v>200</v>
      </c>
      <c r="D26" s="168" t="s">
        <v>151</v>
      </c>
      <c r="E26" s="169">
        <v>68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1" t="s">
        <v>117</v>
      </c>
      <c r="S26" s="171" t="s">
        <v>99</v>
      </c>
      <c r="T26" s="172" t="s">
        <v>100</v>
      </c>
      <c r="U26" s="158">
        <v>0.65200000000000002</v>
      </c>
      <c r="V26" s="158">
        <f>ROUND(E26*U26,2)</f>
        <v>44.34</v>
      </c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101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56"/>
      <c r="B27" s="157"/>
      <c r="C27" s="177" t="s">
        <v>198</v>
      </c>
      <c r="D27" s="159"/>
      <c r="E27" s="160">
        <v>68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107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66">
        <v>11</v>
      </c>
      <c r="B28" s="167" t="s">
        <v>201</v>
      </c>
      <c r="C28" s="176" t="s">
        <v>202</v>
      </c>
      <c r="D28" s="168" t="s">
        <v>97</v>
      </c>
      <c r="E28" s="169">
        <v>46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71">
        <v>0</v>
      </c>
      <c r="O28" s="171">
        <f>ROUND(E28*N28,2)</f>
        <v>0</v>
      </c>
      <c r="P28" s="171">
        <v>0</v>
      </c>
      <c r="Q28" s="171">
        <f>ROUND(E28*P28,2)</f>
        <v>0</v>
      </c>
      <c r="R28" s="171"/>
      <c r="S28" s="171" t="s">
        <v>99</v>
      </c>
      <c r="T28" s="172" t="s">
        <v>100</v>
      </c>
      <c r="U28" s="158">
        <v>4.7E-2</v>
      </c>
      <c r="V28" s="158">
        <f>ROUND(E28*U28,2)</f>
        <v>2.16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113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66">
        <v>12</v>
      </c>
      <c r="B29" s="167" t="s">
        <v>115</v>
      </c>
      <c r="C29" s="176" t="s">
        <v>116</v>
      </c>
      <c r="D29" s="168" t="s">
        <v>97</v>
      </c>
      <c r="E29" s="169">
        <v>224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1" t="s">
        <v>117</v>
      </c>
      <c r="S29" s="171" t="s">
        <v>99</v>
      </c>
      <c r="T29" s="172" t="s">
        <v>100</v>
      </c>
      <c r="U29" s="158">
        <v>9.6000000000000002E-2</v>
      </c>
      <c r="V29" s="158">
        <f>ROUND(E29*U29,2)</f>
        <v>21.5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113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227" t="s">
        <v>118</v>
      </c>
      <c r="D30" s="228"/>
      <c r="E30" s="228"/>
      <c r="F30" s="228"/>
      <c r="G30" s="22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103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56"/>
      <c r="B31" s="157"/>
      <c r="C31" s="177" t="s">
        <v>203</v>
      </c>
      <c r="D31" s="159"/>
      <c r="E31" s="160">
        <v>224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107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>
      <c r="A32" s="166">
        <v>13</v>
      </c>
      <c r="B32" s="167" t="s">
        <v>204</v>
      </c>
      <c r="C32" s="176" t="s">
        <v>205</v>
      </c>
      <c r="D32" s="168" t="s">
        <v>97</v>
      </c>
      <c r="E32" s="169">
        <v>46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71">
        <v>0</v>
      </c>
      <c r="O32" s="171">
        <f>ROUND(E32*N32,2)</f>
        <v>0</v>
      </c>
      <c r="P32" s="171">
        <v>0</v>
      </c>
      <c r="Q32" s="171">
        <f>ROUND(E32*P32,2)</f>
        <v>0</v>
      </c>
      <c r="R32" s="171" t="s">
        <v>117</v>
      </c>
      <c r="S32" s="171" t="s">
        <v>99</v>
      </c>
      <c r="T32" s="172" t="s">
        <v>100</v>
      </c>
      <c r="U32" s="158">
        <v>0.34200000000000003</v>
      </c>
      <c r="V32" s="158">
        <f>ROUND(E32*U32,2)</f>
        <v>15.73</v>
      </c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101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56"/>
      <c r="B33" s="157"/>
      <c r="C33" s="227" t="s">
        <v>206</v>
      </c>
      <c r="D33" s="228"/>
      <c r="E33" s="228"/>
      <c r="F33" s="228"/>
      <c r="G33" s="22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103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66">
        <v>14</v>
      </c>
      <c r="B34" s="167" t="s">
        <v>207</v>
      </c>
      <c r="C34" s="176" t="s">
        <v>208</v>
      </c>
      <c r="D34" s="168" t="s">
        <v>178</v>
      </c>
      <c r="E34" s="169">
        <v>61.5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71">
        <v>0</v>
      </c>
      <c r="O34" s="171">
        <f>ROUND(E34*N34,2)</f>
        <v>0</v>
      </c>
      <c r="P34" s="171">
        <v>0</v>
      </c>
      <c r="Q34" s="171">
        <f>ROUND(E34*P34,2)</f>
        <v>0</v>
      </c>
      <c r="R34" s="171" t="s">
        <v>117</v>
      </c>
      <c r="S34" s="171" t="s">
        <v>99</v>
      </c>
      <c r="T34" s="172" t="s">
        <v>100</v>
      </c>
      <c r="U34" s="158">
        <v>0</v>
      </c>
      <c r="V34" s="158">
        <f>ROUND(E34*U34,2)</f>
        <v>0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101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56"/>
      <c r="B35" s="157"/>
      <c r="C35" s="177" t="s">
        <v>209</v>
      </c>
      <c r="D35" s="159"/>
      <c r="E35" s="160">
        <v>61.5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107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66">
        <v>15</v>
      </c>
      <c r="B36" s="167" t="s">
        <v>47</v>
      </c>
      <c r="C36" s="176" t="s">
        <v>119</v>
      </c>
      <c r="D36" s="168" t="s">
        <v>120</v>
      </c>
      <c r="E36" s="169">
        <v>1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1"/>
      <c r="S36" s="171" t="s">
        <v>121</v>
      </c>
      <c r="T36" s="172" t="s">
        <v>122</v>
      </c>
      <c r="U36" s="158">
        <v>0</v>
      </c>
      <c r="V36" s="158">
        <f>ROUND(E36*U36,2)</f>
        <v>0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113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66">
        <v>16</v>
      </c>
      <c r="B37" s="167" t="s">
        <v>51</v>
      </c>
      <c r="C37" s="176" t="s">
        <v>123</v>
      </c>
      <c r="D37" s="168" t="s">
        <v>124</v>
      </c>
      <c r="E37" s="169">
        <v>1</v>
      </c>
      <c r="F37" s="170"/>
      <c r="G37" s="171">
        <f>ROUND(E37*F37,2)</f>
        <v>0</v>
      </c>
      <c r="H37" s="170"/>
      <c r="I37" s="171">
        <f>ROUND(E37*H37,2)</f>
        <v>0</v>
      </c>
      <c r="J37" s="170"/>
      <c r="K37" s="171">
        <f>ROUND(E37*J37,2)</f>
        <v>0</v>
      </c>
      <c r="L37" s="171">
        <v>21</v>
      </c>
      <c r="M37" s="171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1"/>
      <c r="S37" s="171" t="s">
        <v>121</v>
      </c>
      <c r="T37" s="172" t="s">
        <v>122</v>
      </c>
      <c r="U37" s="158">
        <v>0</v>
      </c>
      <c r="V37" s="158">
        <f>ROUND(E37*U37,2)</f>
        <v>0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101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66">
        <v>17</v>
      </c>
      <c r="B38" s="167" t="s">
        <v>210</v>
      </c>
      <c r="C38" s="176" t="s">
        <v>211</v>
      </c>
      <c r="D38" s="168" t="s">
        <v>212</v>
      </c>
      <c r="E38" s="169">
        <v>1.1499999999999999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71">
        <v>1E-3</v>
      </c>
      <c r="O38" s="171">
        <f>ROUND(E38*N38,2)</f>
        <v>0</v>
      </c>
      <c r="P38" s="171">
        <v>0</v>
      </c>
      <c r="Q38" s="171">
        <f>ROUND(E38*P38,2)</f>
        <v>0</v>
      </c>
      <c r="R38" s="171" t="s">
        <v>167</v>
      </c>
      <c r="S38" s="171" t="s">
        <v>99</v>
      </c>
      <c r="T38" s="172" t="s">
        <v>100</v>
      </c>
      <c r="U38" s="158">
        <v>0</v>
      </c>
      <c r="V38" s="158">
        <f>ROUND(E38*U38,2)</f>
        <v>0</v>
      </c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138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56"/>
      <c r="B39" s="157"/>
      <c r="C39" s="177" t="s">
        <v>213</v>
      </c>
      <c r="D39" s="159"/>
      <c r="E39" s="160">
        <v>1.1499999999999999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107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>
      <c r="A40" s="152" t="s">
        <v>93</v>
      </c>
      <c r="B40" s="153" t="s">
        <v>60</v>
      </c>
      <c r="C40" s="175" t="s">
        <v>61</v>
      </c>
      <c r="D40" s="162"/>
      <c r="E40" s="163"/>
      <c r="F40" s="164"/>
      <c r="G40" s="164">
        <f>SUMIF(AG41:AG53,"&lt;&gt;NOR",G41:G53)</f>
        <v>0</v>
      </c>
      <c r="H40" s="164"/>
      <c r="I40" s="164">
        <f>SUM(I41:I53)</f>
        <v>0</v>
      </c>
      <c r="J40" s="164"/>
      <c r="K40" s="164">
        <f>SUM(K41:K53)</f>
        <v>0</v>
      </c>
      <c r="L40" s="164"/>
      <c r="M40" s="164">
        <f>SUM(M41:M53)</f>
        <v>0</v>
      </c>
      <c r="N40" s="164"/>
      <c r="O40" s="164">
        <f>SUM(O41:O53)</f>
        <v>124.92999999999999</v>
      </c>
      <c r="P40" s="164"/>
      <c r="Q40" s="164">
        <f>SUM(Q41:Q53)</f>
        <v>0</v>
      </c>
      <c r="R40" s="164"/>
      <c r="S40" s="164"/>
      <c r="T40" s="165"/>
      <c r="U40" s="161"/>
      <c r="V40" s="161">
        <f>SUM(V41:V53)</f>
        <v>86.93</v>
      </c>
      <c r="W40" s="161"/>
      <c r="AG40" t="s">
        <v>94</v>
      </c>
    </row>
    <row r="41" spans="1:60" ht="22.5" outlineLevel="1">
      <c r="A41" s="166">
        <v>18</v>
      </c>
      <c r="B41" s="167" t="s">
        <v>125</v>
      </c>
      <c r="C41" s="176" t="s">
        <v>126</v>
      </c>
      <c r="D41" s="168" t="s">
        <v>97</v>
      </c>
      <c r="E41" s="169">
        <v>65</v>
      </c>
      <c r="F41" s="170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71">
        <v>0.28799999999999998</v>
      </c>
      <c r="O41" s="171">
        <f>ROUND(E41*N41,2)</f>
        <v>18.72</v>
      </c>
      <c r="P41" s="171">
        <v>0</v>
      </c>
      <c r="Q41" s="171">
        <f>ROUND(E41*P41,2)</f>
        <v>0</v>
      </c>
      <c r="R41" s="171" t="s">
        <v>98</v>
      </c>
      <c r="S41" s="171" t="s">
        <v>99</v>
      </c>
      <c r="T41" s="172" t="s">
        <v>100</v>
      </c>
      <c r="U41" s="158">
        <v>2.3E-2</v>
      </c>
      <c r="V41" s="158">
        <f>ROUND(E41*U41,2)</f>
        <v>1.5</v>
      </c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113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outlineLevel="1">
      <c r="A42" s="166">
        <v>19</v>
      </c>
      <c r="B42" s="167" t="s">
        <v>127</v>
      </c>
      <c r="C42" s="176" t="s">
        <v>128</v>
      </c>
      <c r="D42" s="168" t="s">
        <v>97</v>
      </c>
      <c r="E42" s="169">
        <v>178.5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71">
        <v>0.4032</v>
      </c>
      <c r="O42" s="171">
        <f>ROUND(E42*N42,2)</f>
        <v>71.97</v>
      </c>
      <c r="P42" s="171">
        <v>0</v>
      </c>
      <c r="Q42" s="171">
        <f>ROUND(E42*P42,2)</f>
        <v>0</v>
      </c>
      <c r="R42" s="171" t="s">
        <v>98</v>
      </c>
      <c r="S42" s="171" t="s">
        <v>99</v>
      </c>
      <c r="T42" s="172" t="s">
        <v>100</v>
      </c>
      <c r="U42" s="158">
        <v>2.5999999999999999E-2</v>
      </c>
      <c r="V42" s="158">
        <f>ROUND(E42*U42,2)</f>
        <v>4.6399999999999997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113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56"/>
      <c r="B43" s="157"/>
      <c r="C43" s="177" t="s">
        <v>214</v>
      </c>
      <c r="D43" s="159"/>
      <c r="E43" s="160">
        <v>178.5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107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66">
        <v>20</v>
      </c>
      <c r="B44" s="167" t="s">
        <v>129</v>
      </c>
      <c r="C44" s="176" t="s">
        <v>130</v>
      </c>
      <c r="D44" s="168" t="s">
        <v>97</v>
      </c>
      <c r="E44" s="169">
        <v>126.1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71">
        <v>5.5449999999999999E-2</v>
      </c>
      <c r="O44" s="171">
        <f>ROUND(E44*N44,2)</f>
        <v>6.99</v>
      </c>
      <c r="P44" s="171">
        <v>0</v>
      </c>
      <c r="Q44" s="171">
        <f>ROUND(E44*P44,2)</f>
        <v>0</v>
      </c>
      <c r="R44" s="171" t="s">
        <v>98</v>
      </c>
      <c r="S44" s="171" t="s">
        <v>99</v>
      </c>
      <c r="T44" s="172" t="s">
        <v>100</v>
      </c>
      <c r="U44" s="158">
        <v>0.442</v>
      </c>
      <c r="V44" s="158">
        <f>ROUND(E44*U44,2)</f>
        <v>55.74</v>
      </c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113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>
      <c r="A45" s="156"/>
      <c r="B45" s="157"/>
      <c r="C45" s="227" t="s">
        <v>131</v>
      </c>
      <c r="D45" s="228"/>
      <c r="E45" s="228"/>
      <c r="F45" s="228"/>
      <c r="G45" s="22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103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73" t="str">
        <f>C45</f>
        <v>s provedením lože z kameniva drceného, s vyplněním spár, s dvojitým hutněním a se smetením přebytečného materiálu na krajnici. S dodáním hmot pro lože a výplň spár.</v>
      </c>
      <c r="BB45" s="149"/>
      <c r="BC45" s="149"/>
      <c r="BD45" s="149"/>
      <c r="BE45" s="149"/>
      <c r="BF45" s="149"/>
      <c r="BG45" s="149"/>
      <c r="BH45" s="149"/>
    </row>
    <row r="46" spans="1:60" outlineLevel="1">
      <c r="A46" s="156"/>
      <c r="B46" s="157"/>
      <c r="C46" s="177" t="s">
        <v>215</v>
      </c>
      <c r="D46" s="159"/>
      <c r="E46" s="160">
        <v>126.1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107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66">
        <v>21</v>
      </c>
      <c r="B47" s="167" t="s">
        <v>133</v>
      </c>
      <c r="C47" s="176" t="s">
        <v>134</v>
      </c>
      <c r="D47" s="168" t="s">
        <v>97</v>
      </c>
      <c r="E47" s="169">
        <v>52.4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7.3899999999999993E-2</v>
      </c>
      <c r="O47" s="171">
        <f>ROUND(E47*N47,2)</f>
        <v>3.87</v>
      </c>
      <c r="P47" s="171">
        <v>0</v>
      </c>
      <c r="Q47" s="171">
        <f>ROUND(E47*P47,2)</f>
        <v>0</v>
      </c>
      <c r="R47" s="171" t="s">
        <v>98</v>
      </c>
      <c r="S47" s="171" t="s">
        <v>99</v>
      </c>
      <c r="T47" s="172" t="s">
        <v>100</v>
      </c>
      <c r="U47" s="158">
        <v>0.47799999999999998</v>
      </c>
      <c r="V47" s="158">
        <f>ROUND(E47*U47,2)</f>
        <v>25.05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113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22.5" outlineLevel="1">
      <c r="A48" s="156"/>
      <c r="B48" s="157"/>
      <c r="C48" s="227" t="s">
        <v>131</v>
      </c>
      <c r="D48" s="228"/>
      <c r="E48" s="228"/>
      <c r="F48" s="228"/>
      <c r="G48" s="22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103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73" t="str">
        <f>C48</f>
        <v>s provedením lože z kameniva drceného, s vyplněním spár, s dvojitým hutněním a se smetením přebytečného materiálu na krajnici. S dodáním hmot pro lože a výplň spár.</v>
      </c>
      <c r="BB48" s="149"/>
      <c r="BC48" s="149"/>
      <c r="BD48" s="149"/>
      <c r="BE48" s="149"/>
      <c r="BF48" s="149"/>
      <c r="BG48" s="149"/>
      <c r="BH48" s="149"/>
    </row>
    <row r="49" spans="1:60" outlineLevel="1">
      <c r="A49" s="156"/>
      <c r="B49" s="157"/>
      <c r="C49" s="177" t="s">
        <v>216</v>
      </c>
      <c r="D49" s="159"/>
      <c r="E49" s="160">
        <v>52.4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107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>
      <c r="A50" s="166">
        <v>22</v>
      </c>
      <c r="B50" s="167" t="s">
        <v>136</v>
      </c>
      <c r="C50" s="176" t="s">
        <v>137</v>
      </c>
      <c r="D50" s="168" t="s">
        <v>97</v>
      </c>
      <c r="E50" s="169">
        <v>124.5</v>
      </c>
      <c r="F50" s="170"/>
      <c r="G50" s="171">
        <f>ROUND(E50*F50,2)</f>
        <v>0</v>
      </c>
      <c r="H50" s="170"/>
      <c r="I50" s="171">
        <f>ROUND(E50*H50,2)</f>
        <v>0</v>
      </c>
      <c r="J50" s="170"/>
      <c r="K50" s="171">
        <f>ROUND(E50*J50,2)</f>
        <v>0</v>
      </c>
      <c r="L50" s="171">
        <v>21</v>
      </c>
      <c r="M50" s="171">
        <f>G50*(1+L50/100)</f>
        <v>0</v>
      </c>
      <c r="N50" s="171">
        <v>0.13100000000000001</v>
      </c>
      <c r="O50" s="171">
        <f>ROUND(E50*N50,2)</f>
        <v>16.309999999999999</v>
      </c>
      <c r="P50" s="171">
        <v>0</v>
      </c>
      <c r="Q50" s="171">
        <f>ROUND(E50*P50,2)</f>
        <v>0</v>
      </c>
      <c r="R50" s="171"/>
      <c r="S50" s="171" t="s">
        <v>121</v>
      </c>
      <c r="T50" s="172" t="s">
        <v>122</v>
      </c>
      <c r="U50" s="158">
        <v>0</v>
      </c>
      <c r="V50" s="158">
        <f>ROUND(E50*U50,2)</f>
        <v>0</v>
      </c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138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>
      <c r="A51" s="166">
        <v>23</v>
      </c>
      <c r="B51" s="167" t="s">
        <v>139</v>
      </c>
      <c r="C51" s="176" t="s">
        <v>140</v>
      </c>
      <c r="D51" s="168" t="s">
        <v>97</v>
      </c>
      <c r="E51" s="169">
        <v>12.4</v>
      </c>
      <c r="F51" s="170"/>
      <c r="G51" s="171">
        <f>ROUND(E51*F51,2)</f>
        <v>0</v>
      </c>
      <c r="H51" s="170"/>
      <c r="I51" s="171">
        <f>ROUND(E51*H51,2)</f>
        <v>0</v>
      </c>
      <c r="J51" s="170"/>
      <c r="K51" s="171">
        <f>ROUND(E51*J51,2)</f>
        <v>0</v>
      </c>
      <c r="L51" s="171">
        <v>21</v>
      </c>
      <c r="M51" s="171">
        <f>G51*(1+L51/100)</f>
        <v>0</v>
      </c>
      <c r="N51" s="171">
        <v>0.13100000000000001</v>
      </c>
      <c r="O51" s="171">
        <f>ROUND(E51*N51,2)</f>
        <v>1.62</v>
      </c>
      <c r="P51" s="171">
        <v>0</v>
      </c>
      <c r="Q51" s="171">
        <f>ROUND(E51*P51,2)</f>
        <v>0</v>
      </c>
      <c r="R51" s="171"/>
      <c r="S51" s="171" t="s">
        <v>121</v>
      </c>
      <c r="T51" s="172" t="s">
        <v>122</v>
      </c>
      <c r="U51" s="158">
        <v>0</v>
      </c>
      <c r="V51" s="158">
        <f>ROUND(E51*U51,2)</f>
        <v>0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138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66">
        <v>24</v>
      </c>
      <c r="B52" s="167" t="s">
        <v>141</v>
      </c>
      <c r="C52" s="176" t="s">
        <v>142</v>
      </c>
      <c r="D52" s="168" t="s">
        <v>97</v>
      </c>
      <c r="E52" s="169">
        <v>1.6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71">
        <v>0.13100000000000001</v>
      </c>
      <c r="O52" s="171">
        <f>ROUND(E52*N52,2)</f>
        <v>0.21</v>
      </c>
      <c r="P52" s="171">
        <v>0</v>
      </c>
      <c r="Q52" s="171">
        <f>ROUND(E52*P52,2)</f>
        <v>0</v>
      </c>
      <c r="R52" s="171"/>
      <c r="S52" s="171" t="s">
        <v>121</v>
      </c>
      <c r="T52" s="172" t="s">
        <v>122</v>
      </c>
      <c r="U52" s="158">
        <v>0</v>
      </c>
      <c r="V52" s="158">
        <f>ROUND(E52*U52,2)</f>
        <v>0</v>
      </c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138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66">
        <v>25</v>
      </c>
      <c r="B53" s="167" t="s">
        <v>143</v>
      </c>
      <c r="C53" s="176" t="s">
        <v>144</v>
      </c>
      <c r="D53" s="168" t="s">
        <v>97</v>
      </c>
      <c r="E53" s="169">
        <v>40</v>
      </c>
      <c r="F53" s="170"/>
      <c r="G53" s="171">
        <f>ROUND(E53*F53,2)</f>
        <v>0</v>
      </c>
      <c r="H53" s="170"/>
      <c r="I53" s="171">
        <f>ROUND(E53*H53,2)</f>
        <v>0</v>
      </c>
      <c r="J53" s="170"/>
      <c r="K53" s="171">
        <f>ROUND(E53*J53,2)</f>
        <v>0</v>
      </c>
      <c r="L53" s="171">
        <v>21</v>
      </c>
      <c r="M53" s="171">
        <f>G53*(1+L53/100)</f>
        <v>0</v>
      </c>
      <c r="N53" s="171">
        <v>0.13100000000000001</v>
      </c>
      <c r="O53" s="171">
        <f>ROUND(E53*N53,2)</f>
        <v>5.24</v>
      </c>
      <c r="P53" s="171">
        <v>0</v>
      </c>
      <c r="Q53" s="171">
        <f>ROUND(E53*P53,2)</f>
        <v>0</v>
      </c>
      <c r="R53" s="171"/>
      <c r="S53" s="171" t="s">
        <v>121</v>
      </c>
      <c r="T53" s="172" t="s">
        <v>122</v>
      </c>
      <c r="U53" s="158">
        <v>0</v>
      </c>
      <c r="V53" s="158">
        <f>ROUND(E53*U53,2)</f>
        <v>0</v>
      </c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138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>
      <c r="A54" s="152" t="s">
        <v>93</v>
      </c>
      <c r="B54" s="153" t="s">
        <v>62</v>
      </c>
      <c r="C54" s="175" t="s">
        <v>63</v>
      </c>
      <c r="D54" s="162"/>
      <c r="E54" s="163"/>
      <c r="F54" s="164"/>
      <c r="G54" s="164">
        <f>SUMIF(AG55:AG72,"&lt;&gt;NOR",G55:G72)</f>
        <v>0</v>
      </c>
      <c r="H54" s="164"/>
      <c r="I54" s="164">
        <f>SUM(I55:I72)</f>
        <v>0</v>
      </c>
      <c r="J54" s="164"/>
      <c r="K54" s="164">
        <f>SUM(K55:K72)</f>
        <v>0</v>
      </c>
      <c r="L54" s="164"/>
      <c r="M54" s="164">
        <f>SUM(M55:M72)</f>
        <v>0</v>
      </c>
      <c r="N54" s="164"/>
      <c r="O54" s="164">
        <f>SUM(O55:O72)</f>
        <v>74.599999999999994</v>
      </c>
      <c r="P54" s="164"/>
      <c r="Q54" s="164">
        <f>SUM(Q55:Q72)</f>
        <v>0</v>
      </c>
      <c r="R54" s="164"/>
      <c r="S54" s="164"/>
      <c r="T54" s="165"/>
      <c r="U54" s="161"/>
      <c r="V54" s="161">
        <f>SUM(V55:V72)</f>
        <v>81.239999999999995</v>
      </c>
      <c r="W54" s="161"/>
      <c r="AG54" t="s">
        <v>94</v>
      </c>
    </row>
    <row r="55" spans="1:60" ht="22.5" outlineLevel="1">
      <c r="A55" s="166">
        <v>26</v>
      </c>
      <c r="B55" s="167" t="s">
        <v>145</v>
      </c>
      <c r="C55" s="176" t="s">
        <v>146</v>
      </c>
      <c r="D55" s="168" t="s">
        <v>112</v>
      </c>
      <c r="E55" s="169">
        <v>198.5</v>
      </c>
      <c r="F55" s="170"/>
      <c r="G55" s="171">
        <f>ROUND(E55*F55,2)</f>
        <v>0</v>
      </c>
      <c r="H55" s="170"/>
      <c r="I55" s="171">
        <f>ROUND(E55*H55,2)</f>
        <v>0</v>
      </c>
      <c r="J55" s="170"/>
      <c r="K55" s="171">
        <f>ROUND(E55*J55,2)</f>
        <v>0</v>
      </c>
      <c r="L55" s="171">
        <v>21</v>
      </c>
      <c r="M55" s="171">
        <f>G55*(1+L55/100)</f>
        <v>0</v>
      </c>
      <c r="N55" s="171">
        <v>0.14424000000000001</v>
      </c>
      <c r="O55" s="171">
        <f>ROUND(E55*N55,2)</f>
        <v>28.63</v>
      </c>
      <c r="P55" s="171">
        <v>0</v>
      </c>
      <c r="Q55" s="171">
        <f>ROUND(E55*P55,2)</f>
        <v>0</v>
      </c>
      <c r="R55" s="171" t="s">
        <v>98</v>
      </c>
      <c r="S55" s="171" t="s">
        <v>99</v>
      </c>
      <c r="T55" s="172" t="s">
        <v>100</v>
      </c>
      <c r="U55" s="158">
        <v>0.27200000000000002</v>
      </c>
      <c r="V55" s="158">
        <f>ROUND(E55*U55,2)</f>
        <v>53.99</v>
      </c>
      <c r="W55" s="158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113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>
      <c r="A56" s="156"/>
      <c r="B56" s="157"/>
      <c r="C56" s="227" t="s">
        <v>147</v>
      </c>
      <c r="D56" s="228"/>
      <c r="E56" s="228"/>
      <c r="F56" s="228"/>
      <c r="G56" s="22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103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6"/>
      <c r="B57" s="157"/>
      <c r="C57" s="177" t="s">
        <v>217</v>
      </c>
      <c r="D57" s="159"/>
      <c r="E57" s="160">
        <v>198.5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107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>
      <c r="A58" s="166">
        <v>27</v>
      </c>
      <c r="B58" s="167" t="s">
        <v>149</v>
      </c>
      <c r="C58" s="176" t="s">
        <v>150</v>
      </c>
      <c r="D58" s="168" t="s">
        <v>151</v>
      </c>
      <c r="E58" s="169">
        <v>13.101000000000001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71">
        <v>2.5249999999999999</v>
      </c>
      <c r="O58" s="171">
        <f>ROUND(E58*N58,2)</f>
        <v>33.08</v>
      </c>
      <c r="P58" s="171">
        <v>0</v>
      </c>
      <c r="Q58" s="171">
        <f>ROUND(E58*P58,2)</f>
        <v>0</v>
      </c>
      <c r="R58" s="171" t="s">
        <v>98</v>
      </c>
      <c r="S58" s="171" t="s">
        <v>99</v>
      </c>
      <c r="T58" s="172" t="s">
        <v>100</v>
      </c>
      <c r="U58" s="158">
        <v>1.4419999999999999</v>
      </c>
      <c r="V58" s="158">
        <f>ROUND(E58*U58,2)</f>
        <v>18.89</v>
      </c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113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>
      <c r="A59" s="156"/>
      <c r="B59" s="157"/>
      <c r="C59" s="227" t="s">
        <v>152</v>
      </c>
      <c r="D59" s="228"/>
      <c r="E59" s="228"/>
      <c r="F59" s="228"/>
      <c r="G59" s="22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103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>
      <c r="A60" s="156"/>
      <c r="B60" s="157"/>
      <c r="C60" s="177" t="s">
        <v>218</v>
      </c>
      <c r="D60" s="159"/>
      <c r="E60" s="160">
        <v>13.101000000000001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107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66">
        <v>28</v>
      </c>
      <c r="B61" s="167" t="s">
        <v>154</v>
      </c>
      <c r="C61" s="176" t="s">
        <v>155</v>
      </c>
      <c r="D61" s="168" t="s">
        <v>112</v>
      </c>
      <c r="E61" s="169">
        <v>113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71">
        <v>0</v>
      </c>
      <c r="O61" s="171">
        <f>ROUND(E61*N61,2)</f>
        <v>0</v>
      </c>
      <c r="P61" s="171">
        <v>0</v>
      </c>
      <c r="Q61" s="171">
        <f>ROUND(E61*P61,2)</f>
        <v>0</v>
      </c>
      <c r="R61" s="171" t="s">
        <v>98</v>
      </c>
      <c r="S61" s="171" t="s">
        <v>99</v>
      </c>
      <c r="T61" s="172" t="s">
        <v>100</v>
      </c>
      <c r="U61" s="158">
        <v>7.3999999999999996E-2</v>
      </c>
      <c r="V61" s="158">
        <f>ROUND(E61*U61,2)</f>
        <v>8.36</v>
      </c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101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56"/>
      <c r="B62" s="157"/>
      <c r="C62" s="227" t="s">
        <v>156</v>
      </c>
      <c r="D62" s="228"/>
      <c r="E62" s="228"/>
      <c r="F62" s="228"/>
      <c r="G62" s="22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103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66">
        <v>29</v>
      </c>
      <c r="B63" s="167" t="s">
        <v>141</v>
      </c>
      <c r="C63" s="176" t="s">
        <v>158</v>
      </c>
      <c r="D63" s="168" t="s">
        <v>159</v>
      </c>
      <c r="E63" s="169">
        <v>113</v>
      </c>
      <c r="F63" s="170"/>
      <c r="G63" s="171">
        <f t="shared" ref="G63:G72" si="0">ROUND(E63*F63,2)</f>
        <v>0</v>
      </c>
      <c r="H63" s="170"/>
      <c r="I63" s="171">
        <f t="shared" ref="I63:I72" si="1">ROUND(E63*H63,2)</f>
        <v>0</v>
      </c>
      <c r="J63" s="170"/>
      <c r="K63" s="171">
        <f t="shared" ref="K63:K72" si="2">ROUND(E63*J63,2)</f>
        <v>0</v>
      </c>
      <c r="L63" s="171">
        <v>21</v>
      </c>
      <c r="M63" s="171">
        <f t="shared" ref="M63:M72" si="3">G63*(1+L63/100)</f>
        <v>0</v>
      </c>
      <c r="N63" s="171">
        <v>0</v>
      </c>
      <c r="O63" s="171">
        <f t="shared" ref="O63:O72" si="4">ROUND(E63*N63,2)</f>
        <v>0</v>
      </c>
      <c r="P63" s="171">
        <v>0</v>
      </c>
      <c r="Q63" s="171">
        <f t="shared" ref="Q63:Q72" si="5">ROUND(E63*P63,2)</f>
        <v>0</v>
      </c>
      <c r="R63" s="171"/>
      <c r="S63" s="171" t="s">
        <v>121</v>
      </c>
      <c r="T63" s="172" t="s">
        <v>122</v>
      </c>
      <c r="U63" s="158">
        <v>0</v>
      </c>
      <c r="V63" s="158">
        <f t="shared" ref="V63:V72" si="6">ROUND(E63*U63,2)</f>
        <v>0</v>
      </c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101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66">
        <v>30</v>
      </c>
      <c r="B64" s="167" t="s">
        <v>143</v>
      </c>
      <c r="C64" s="176" t="s">
        <v>219</v>
      </c>
      <c r="D64" s="168" t="s">
        <v>120</v>
      </c>
      <c r="E64" s="169">
        <v>1</v>
      </c>
      <c r="F64" s="170"/>
      <c r="G64" s="171">
        <f t="shared" si="0"/>
        <v>0</v>
      </c>
      <c r="H64" s="170"/>
      <c r="I64" s="171">
        <f t="shared" si="1"/>
        <v>0</v>
      </c>
      <c r="J64" s="170"/>
      <c r="K64" s="171">
        <f t="shared" si="2"/>
        <v>0</v>
      </c>
      <c r="L64" s="171">
        <v>21</v>
      </c>
      <c r="M64" s="171">
        <f t="shared" si="3"/>
        <v>0</v>
      </c>
      <c r="N64" s="171">
        <v>0</v>
      </c>
      <c r="O64" s="171">
        <f t="shared" si="4"/>
        <v>0</v>
      </c>
      <c r="P64" s="171">
        <v>0</v>
      </c>
      <c r="Q64" s="171">
        <f t="shared" si="5"/>
        <v>0</v>
      </c>
      <c r="R64" s="171"/>
      <c r="S64" s="171" t="s">
        <v>121</v>
      </c>
      <c r="T64" s="172" t="s">
        <v>122</v>
      </c>
      <c r="U64" s="158">
        <v>0</v>
      </c>
      <c r="V64" s="158">
        <f t="shared" si="6"/>
        <v>0</v>
      </c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101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66">
        <v>31</v>
      </c>
      <c r="B65" s="167" t="s">
        <v>157</v>
      </c>
      <c r="C65" s="176" t="s">
        <v>220</v>
      </c>
      <c r="D65" s="168" t="s">
        <v>120</v>
      </c>
      <c r="E65" s="169">
        <v>1</v>
      </c>
      <c r="F65" s="170"/>
      <c r="G65" s="171">
        <f t="shared" si="0"/>
        <v>0</v>
      </c>
      <c r="H65" s="170"/>
      <c r="I65" s="171">
        <f t="shared" si="1"/>
        <v>0</v>
      </c>
      <c r="J65" s="170"/>
      <c r="K65" s="171">
        <f t="shared" si="2"/>
        <v>0</v>
      </c>
      <c r="L65" s="171">
        <v>21</v>
      </c>
      <c r="M65" s="171">
        <f t="shared" si="3"/>
        <v>0</v>
      </c>
      <c r="N65" s="171">
        <v>0</v>
      </c>
      <c r="O65" s="171">
        <f t="shared" si="4"/>
        <v>0</v>
      </c>
      <c r="P65" s="171">
        <v>0</v>
      </c>
      <c r="Q65" s="171">
        <f t="shared" si="5"/>
        <v>0</v>
      </c>
      <c r="R65" s="171"/>
      <c r="S65" s="171" t="s">
        <v>121</v>
      </c>
      <c r="T65" s="172" t="s">
        <v>122</v>
      </c>
      <c r="U65" s="158">
        <v>0</v>
      </c>
      <c r="V65" s="158">
        <f t="shared" si="6"/>
        <v>0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101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66">
        <v>32</v>
      </c>
      <c r="B66" s="167" t="s">
        <v>160</v>
      </c>
      <c r="C66" s="176" t="s">
        <v>221</v>
      </c>
      <c r="D66" s="168" t="s">
        <v>120</v>
      </c>
      <c r="E66" s="169">
        <v>1</v>
      </c>
      <c r="F66" s="170"/>
      <c r="G66" s="171">
        <f t="shared" si="0"/>
        <v>0</v>
      </c>
      <c r="H66" s="170"/>
      <c r="I66" s="171">
        <f t="shared" si="1"/>
        <v>0</v>
      </c>
      <c r="J66" s="170"/>
      <c r="K66" s="171">
        <f t="shared" si="2"/>
        <v>0</v>
      </c>
      <c r="L66" s="171">
        <v>21</v>
      </c>
      <c r="M66" s="171">
        <f t="shared" si="3"/>
        <v>0</v>
      </c>
      <c r="N66" s="171">
        <v>0</v>
      </c>
      <c r="O66" s="171">
        <f t="shared" si="4"/>
        <v>0</v>
      </c>
      <c r="P66" s="171">
        <v>0</v>
      </c>
      <c r="Q66" s="171">
        <f t="shared" si="5"/>
        <v>0</v>
      </c>
      <c r="R66" s="171"/>
      <c r="S66" s="171" t="s">
        <v>121</v>
      </c>
      <c r="T66" s="172" t="s">
        <v>122</v>
      </c>
      <c r="U66" s="158">
        <v>0</v>
      </c>
      <c r="V66" s="158">
        <f t="shared" si="6"/>
        <v>0</v>
      </c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101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66">
        <v>33</v>
      </c>
      <c r="B67" s="167" t="s">
        <v>162</v>
      </c>
      <c r="C67" s="176" t="s">
        <v>161</v>
      </c>
      <c r="D67" s="168" t="s">
        <v>120</v>
      </c>
      <c r="E67" s="169">
        <v>1</v>
      </c>
      <c r="F67" s="170"/>
      <c r="G67" s="171">
        <f t="shared" si="0"/>
        <v>0</v>
      </c>
      <c r="H67" s="170"/>
      <c r="I67" s="171">
        <f t="shared" si="1"/>
        <v>0</v>
      </c>
      <c r="J67" s="170"/>
      <c r="K67" s="171">
        <f t="shared" si="2"/>
        <v>0</v>
      </c>
      <c r="L67" s="171">
        <v>21</v>
      </c>
      <c r="M67" s="171">
        <f t="shared" si="3"/>
        <v>0</v>
      </c>
      <c r="N67" s="171">
        <v>0</v>
      </c>
      <c r="O67" s="171">
        <f t="shared" si="4"/>
        <v>0</v>
      </c>
      <c r="P67" s="171">
        <v>0</v>
      </c>
      <c r="Q67" s="171">
        <f t="shared" si="5"/>
        <v>0</v>
      </c>
      <c r="R67" s="171"/>
      <c r="S67" s="171" t="s">
        <v>121</v>
      </c>
      <c r="T67" s="172" t="s">
        <v>122</v>
      </c>
      <c r="U67" s="158">
        <v>0</v>
      </c>
      <c r="V67" s="158">
        <f t="shared" si="6"/>
        <v>0</v>
      </c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222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1">
      <c r="A68" s="166">
        <v>34</v>
      </c>
      <c r="B68" s="167" t="s">
        <v>164</v>
      </c>
      <c r="C68" s="176" t="s">
        <v>165</v>
      </c>
      <c r="D68" s="168" t="s">
        <v>166</v>
      </c>
      <c r="E68" s="169">
        <v>71</v>
      </c>
      <c r="F68" s="170"/>
      <c r="G68" s="171">
        <f t="shared" si="0"/>
        <v>0</v>
      </c>
      <c r="H68" s="170"/>
      <c r="I68" s="171">
        <f t="shared" si="1"/>
        <v>0</v>
      </c>
      <c r="J68" s="170"/>
      <c r="K68" s="171">
        <f t="shared" si="2"/>
        <v>0</v>
      </c>
      <c r="L68" s="171">
        <v>21</v>
      </c>
      <c r="M68" s="171">
        <f t="shared" si="3"/>
        <v>0</v>
      </c>
      <c r="N68" s="171">
        <v>8.1970000000000001E-2</v>
      </c>
      <c r="O68" s="171">
        <f t="shared" si="4"/>
        <v>5.82</v>
      </c>
      <c r="P68" s="171">
        <v>0</v>
      </c>
      <c r="Q68" s="171">
        <f t="shared" si="5"/>
        <v>0</v>
      </c>
      <c r="R68" s="171" t="s">
        <v>167</v>
      </c>
      <c r="S68" s="171" t="s">
        <v>99</v>
      </c>
      <c r="T68" s="172" t="s">
        <v>100</v>
      </c>
      <c r="U68" s="158">
        <v>0</v>
      </c>
      <c r="V68" s="158">
        <f t="shared" si="6"/>
        <v>0</v>
      </c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138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>
      <c r="A69" s="166">
        <v>35</v>
      </c>
      <c r="B69" s="167" t="s">
        <v>168</v>
      </c>
      <c r="C69" s="176" t="s">
        <v>169</v>
      </c>
      <c r="D69" s="168" t="s">
        <v>166</v>
      </c>
      <c r="E69" s="169">
        <v>32</v>
      </c>
      <c r="F69" s="170"/>
      <c r="G69" s="171">
        <f t="shared" si="0"/>
        <v>0</v>
      </c>
      <c r="H69" s="170"/>
      <c r="I69" s="171">
        <f t="shared" si="1"/>
        <v>0</v>
      </c>
      <c r="J69" s="170"/>
      <c r="K69" s="171">
        <f t="shared" si="2"/>
        <v>0</v>
      </c>
      <c r="L69" s="171">
        <v>21</v>
      </c>
      <c r="M69" s="171">
        <f t="shared" si="3"/>
        <v>0</v>
      </c>
      <c r="N69" s="171">
        <v>4.2099999999999999E-2</v>
      </c>
      <c r="O69" s="171">
        <f t="shared" si="4"/>
        <v>1.35</v>
      </c>
      <c r="P69" s="171">
        <v>0</v>
      </c>
      <c r="Q69" s="171">
        <f t="shared" si="5"/>
        <v>0</v>
      </c>
      <c r="R69" s="171" t="s">
        <v>167</v>
      </c>
      <c r="S69" s="171" t="s">
        <v>99</v>
      </c>
      <c r="T69" s="172" t="s">
        <v>100</v>
      </c>
      <c r="U69" s="158">
        <v>0</v>
      </c>
      <c r="V69" s="158">
        <f t="shared" si="6"/>
        <v>0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138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outlineLevel="1">
      <c r="A70" s="166">
        <v>36</v>
      </c>
      <c r="B70" s="167" t="s">
        <v>170</v>
      </c>
      <c r="C70" s="176" t="s">
        <v>171</v>
      </c>
      <c r="D70" s="168" t="s">
        <v>166</v>
      </c>
      <c r="E70" s="169">
        <v>5</v>
      </c>
      <c r="F70" s="170"/>
      <c r="G70" s="171">
        <f t="shared" si="0"/>
        <v>0</v>
      </c>
      <c r="H70" s="170"/>
      <c r="I70" s="171">
        <f t="shared" si="1"/>
        <v>0</v>
      </c>
      <c r="J70" s="170"/>
      <c r="K70" s="171">
        <f t="shared" si="2"/>
        <v>0</v>
      </c>
      <c r="L70" s="171">
        <v>21</v>
      </c>
      <c r="M70" s="171">
        <f t="shared" si="3"/>
        <v>0</v>
      </c>
      <c r="N70" s="171">
        <v>5.6099999999999997E-2</v>
      </c>
      <c r="O70" s="171">
        <f t="shared" si="4"/>
        <v>0.28000000000000003</v>
      </c>
      <c r="P70" s="171">
        <v>0</v>
      </c>
      <c r="Q70" s="171">
        <f t="shared" si="5"/>
        <v>0</v>
      </c>
      <c r="R70" s="171" t="s">
        <v>167</v>
      </c>
      <c r="S70" s="171" t="s">
        <v>99</v>
      </c>
      <c r="T70" s="172" t="s">
        <v>100</v>
      </c>
      <c r="U70" s="158">
        <v>0</v>
      </c>
      <c r="V70" s="158">
        <f t="shared" si="6"/>
        <v>0</v>
      </c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138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>
      <c r="A71" s="166">
        <v>37</v>
      </c>
      <c r="B71" s="167" t="s">
        <v>172</v>
      </c>
      <c r="C71" s="176" t="s">
        <v>173</v>
      </c>
      <c r="D71" s="168" t="s">
        <v>166</v>
      </c>
      <c r="E71" s="169">
        <v>5</v>
      </c>
      <c r="F71" s="170"/>
      <c r="G71" s="171">
        <f t="shared" si="0"/>
        <v>0</v>
      </c>
      <c r="H71" s="170"/>
      <c r="I71" s="171">
        <f t="shared" si="1"/>
        <v>0</v>
      </c>
      <c r="J71" s="170"/>
      <c r="K71" s="171">
        <f t="shared" si="2"/>
        <v>0</v>
      </c>
      <c r="L71" s="171">
        <v>21</v>
      </c>
      <c r="M71" s="171">
        <f t="shared" si="3"/>
        <v>0</v>
      </c>
      <c r="N71" s="171">
        <v>5.6099999999999997E-2</v>
      </c>
      <c r="O71" s="171">
        <f t="shared" si="4"/>
        <v>0.28000000000000003</v>
      </c>
      <c r="P71" s="171">
        <v>0</v>
      </c>
      <c r="Q71" s="171">
        <f t="shared" si="5"/>
        <v>0</v>
      </c>
      <c r="R71" s="171" t="s">
        <v>167</v>
      </c>
      <c r="S71" s="171" t="s">
        <v>99</v>
      </c>
      <c r="T71" s="172" t="s">
        <v>100</v>
      </c>
      <c r="U71" s="158">
        <v>0</v>
      </c>
      <c r="V71" s="158">
        <f t="shared" si="6"/>
        <v>0</v>
      </c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138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>
      <c r="A72" s="166">
        <v>38</v>
      </c>
      <c r="B72" s="167" t="s">
        <v>174</v>
      </c>
      <c r="C72" s="176" t="s">
        <v>175</v>
      </c>
      <c r="D72" s="168" t="s">
        <v>166</v>
      </c>
      <c r="E72" s="169">
        <v>86</v>
      </c>
      <c r="F72" s="170"/>
      <c r="G72" s="171">
        <f t="shared" si="0"/>
        <v>0</v>
      </c>
      <c r="H72" s="170"/>
      <c r="I72" s="171">
        <f t="shared" si="1"/>
        <v>0</v>
      </c>
      <c r="J72" s="170"/>
      <c r="K72" s="171">
        <f t="shared" si="2"/>
        <v>0</v>
      </c>
      <c r="L72" s="171">
        <v>21</v>
      </c>
      <c r="M72" s="171">
        <f t="shared" si="3"/>
        <v>0</v>
      </c>
      <c r="N72" s="171">
        <v>0.06</v>
      </c>
      <c r="O72" s="171">
        <f t="shared" si="4"/>
        <v>5.16</v>
      </c>
      <c r="P72" s="171">
        <v>0</v>
      </c>
      <c r="Q72" s="171">
        <f t="shared" si="5"/>
        <v>0</v>
      </c>
      <c r="R72" s="171" t="s">
        <v>167</v>
      </c>
      <c r="S72" s="171" t="s">
        <v>99</v>
      </c>
      <c r="T72" s="172" t="s">
        <v>100</v>
      </c>
      <c r="U72" s="158">
        <v>0</v>
      </c>
      <c r="V72" s="158">
        <f t="shared" si="6"/>
        <v>0</v>
      </c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138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>
      <c r="A73" s="152" t="s">
        <v>93</v>
      </c>
      <c r="B73" s="153" t="s">
        <v>64</v>
      </c>
      <c r="C73" s="175" t="s">
        <v>65</v>
      </c>
      <c r="D73" s="162"/>
      <c r="E73" s="163"/>
      <c r="F73" s="164"/>
      <c r="G73" s="164">
        <f>SUMIF(AG74:AG75,"&lt;&gt;NOR",G74:G75)</f>
        <v>0</v>
      </c>
      <c r="H73" s="164"/>
      <c r="I73" s="164">
        <f>SUM(I74:I75)</f>
        <v>0</v>
      </c>
      <c r="J73" s="164"/>
      <c r="K73" s="164">
        <f>SUM(K74:K75)</f>
        <v>0</v>
      </c>
      <c r="L73" s="164"/>
      <c r="M73" s="164">
        <f>SUM(M74:M75)</f>
        <v>0</v>
      </c>
      <c r="N73" s="164"/>
      <c r="O73" s="164">
        <f>SUM(O74:O75)</f>
        <v>0</v>
      </c>
      <c r="P73" s="164"/>
      <c r="Q73" s="164">
        <f>SUM(Q74:Q75)</f>
        <v>0</v>
      </c>
      <c r="R73" s="164"/>
      <c r="S73" s="164"/>
      <c r="T73" s="165"/>
      <c r="U73" s="161"/>
      <c r="V73" s="161">
        <f>SUM(V74:V75)</f>
        <v>77.819999999999993</v>
      </c>
      <c r="W73" s="161"/>
      <c r="AG73" t="s">
        <v>94</v>
      </c>
    </row>
    <row r="74" spans="1:60" outlineLevel="1">
      <c r="A74" s="166">
        <v>39</v>
      </c>
      <c r="B74" s="167" t="s">
        <v>176</v>
      </c>
      <c r="C74" s="176" t="s">
        <v>177</v>
      </c>
      <c r="D74" s="168" t="s">
        <v>178</v>
      </c>
      <c r="E74" s="169">
        <v>199.54019</v>
      </c>
      <c r="F74" s="170"/>
      <c r="G74" s="171">
        <f>ROUND(E74*F74,2)</f>
        <v>0</v>
      </c>
      <c r="H74" s="170"/>
      <c r="I74" s="171">
        <f>ROUND(E74*H74,2)</f>
        <v>0</v>
      </c>
      <c r="J74" s="170"/>
      <c r="K74" s="171">
        <f>ROUND(E74*J74,2)</f>
        <v>0</v>
      </c>
      <c r="L74" s="171">
        <v>21</v>
      </c>
      <c r="M74" s="171">
        <f>G74*(1+L74/100)</f>
        <v>0</v>
      </c>
      <c r="N74" s="171">
        <v>0</v>
      </c>
      <c r="O74" s="171">
        <f>ROUND(E74*N74,2)</f>
        <v>0</v>
      </c>
      <c r="P74" s="171">
        <v>0</v>
      </c>
      <c r="Q74" s="171">
        <f>ROUND(E74*P74,2)</f>
        <v>0</v>
      </c>
      <c r="R74" s="171" t="s">
        <v>98</v>
      </c>
      <c r="S74" s="171" t="s">
        <v>99</v>
      </c>
      <c r="T74" s="172" t="s">
        <v>100</v>
      </c>
      <c r="U74" s="158">
        <v>0.39</v>
      </c>
      <c r="V74" s="158">
        <f>ROUND(E74*U74,2)</f>
        <v>77.819999999999993</v>
      </c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179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>
      <c r="A75" s="156"/>
      <c r="B75" s="157"/>
      <c r="C75" s="227" t="s">
        <v>180</v>
      </c>
      <c r="D75" s="228"/>
      <c r="E75" s="228"/>
      <c r="F75" s="228"/>
      <c r="G75" s="22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103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>
      <c r="A76" s="5"/>
      <c r="B76" s="6"/>
      <c r="C76" s="178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E76">
        <v>15</v>
      </c>
      <c r="AF76">
        <v>21</v>
      </c>
    </row>
    <row r="77" spans="1:60">
      <c r="A77" s="152"/>
      <c r="B77" s="153" t="s">
        <v>29</v>
      </c>
      <c r="C77" s="175"/>
      <c r="D77" s="154"/>
      <c r="E77" s="155"/>
      <c r="F77" s="155"/>
      <c r="G77" s="174">
        <f>G8+G40+G54+G73</f>
        <v>0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E77">
        <f>SUMIF(L7:L75,AE76,G7:G75)</f>
        <v>0</v>
      </c>
      <c r="AF77">
        <f>SUMIF(L7:L75,AF76,G7:G75)</f>
        <v>0</v>
      </c>
      <c r="AG77" t="s">
        <v>181</v>
      </c>
    </row>
    <row r="78" spans="1:60">
      <c r="C78" s="179"/>
      <c r="D78" s="141"/>
      <c r="AG78" t="s">
        <v>182</v>
      </c>
    </row>
    <row r="79" spans="1:60">
      <c r="D79" s="141"/>
    </row>
    <row r="80" spans="1:60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9231" sheet="1"/>
  <mergeCells count="18">
    <mergeCell ref="A1:G1"/>
    <mergeCell ref="C2:G2"/>
    <mergeCell ref="C3:G3"/>
    <mergeCell ref="C4:G4"/>
    <mergeCell ref="C21:G21"/>
    <mergeCell ref="C24:G24"/>
    <mergeCell ref="C30:G30"/>
    <mergeCell ref="C33:G33"/>
    <mergeCell ref="C10:G10"/>
    <mergeCell ref="C14:G14"/>
    <mergeCell ref="C16:G16"/>
    <mergeCell ref="C19:G19"/>
    <mergeCell ref="C62:G62"/>
    <mergeCell ref="C75:G75"/>
    <mergeCell ref="C45:G45"/>
    <mergeCell ref="C48:G48"/>
    <mergeCell ref="C56:G56"/>
    <mergeCell ref="C59:G59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29" t="s">
        <v>68</v>
      </c>
      <c r="B1" s="229"/>
      <c r="C1" s="229"/>
      <c r="D1" s="229"/>
      <c r="E1" s="229"/>
      <c r="F1" s="229"/>
      <c r="G1" s="229"/>
      <c r="AG1" t="s">
        <v>69</v>
      </c>
    </row>
    <row r="2" spans="1:60" ht="24.95" customHeight="1">
      <c r="A2" s="142" t="s">
        <v>7</v>
      </c>
      <c r="B2" s="77" t="s">
        <v>44</v>
      </c>
      <c r="C2" s="230" t="s">
        <v>45</v>
      </c>
      <c r="D2" s="231"/>
      <c r="E2" s="231"/>
      <c r="F2" s="231"/>
      <c r="G2" s="232"/>
      <c r="AG2" t="s">
        <v>70</v>
      </c>
    </row>
    <row r="3" spans="1:60" ht="24.95" customHeight="1">
      <c r="A3" s="142" t="s">
        <v>8</v>
      </c>
      <c r="B3" s="77" t="s">
        <v>53</v>
      </c>
      <c r="C3" s="230" t="s">
        <v>54</v>
      </c>
      <c r="D3" s="231"/>
      <c r="E3" s="231"/>
      <c r="F3" s="231"/>
      <c r="G3" s="232"/>
      <c r="AC3" s="89" t="s">
        <v>70</v>
      </c>
      <c r="AG3" t="s">
        <v>71</v>
      </c>
    </row>
    <row r="4" spans="1:60" ht="24.95" customHeight="1">
      <c r="A4" s="143" t="s">
        <v>9</v>
      </c>
      <c r="B4" s="144" t="s">
        <v>47</v>
      </c>
      <c r="C4" s="233" t="s">
        <v>50</v>
      </c>
      <c r="D4" s="234"/>
      <c r="E4" s="234"/>
      <c r="F4" s="234"/>
      <c r="G4" s="235"/>
      <c r="AG4" t="s">
        <v>72</v>
      </c>
    </row>
    <row r="5" spans="1:60">
      <c r="D5" s="141"/>
    </row>
    <row r="6" spans="1:60" ht="38.25">
      <c r="A6" s="145" t="s">
        <v>73</v>
      </c>
      <c r="B6" s="147" t="s">
        <v>74</v>
      </c>
      <c r="C6" s="147" t="s">
        <v>75</v>
      </c>
      <c r="D6" s="146" t="s">
        <v>76</v>
      </c>
      <c r="E6" s="145" t="s">
        <v>77</v>
      </c>
      <c r="F6" s="145" t="s">
        <v>78</v>
      </c>
      <c r="G6" s="145" t="s">
        <v>29</v>
      </c>
      <c r="H6" s="148" t="s">
        <v>30</v>
      </c>
      <c r="I6" s="148" t="s">
        <v>79</v>
      </c>
      <c r="J6" s="148" t="s">
        <v>31</v>
      </c>
      <c r="K6" s="148" t="s">
        <v>80</v>
      </c>
      <c r="L6" s="148" t="s">
        <v>81</v>
      </c>
      <c r="M6" s="148" t="s">
        <v>82</v>
      </c>
      <c r="N6" s="148" t="s">
        <v>83</v>
      </c>
      <c r="O6" s="148" t="s">
        <v>84</v>
      </c>
      <c r="P6" s="148" t="s">
        <v>85</v>
      </c>
      <c r="Q6" s="148" t="s">
        <v>86</v>
      </c>
      <c r="R6" s="148" t="s">
        <v>87</v>
      </c>
      <c r="S6" s="148" t="s">
        <v>88</v>
      </c>
      <c r="T6" s="148" t="s">
        <v>89</v>
      </c>
      <c r="U6" s="148" t="s">
        <v>90</v>
      </c>
      <c r="V6" s="148" t="s">
        <v>91</v>
      </c>
      <c r="W6" s="148" t="s">
        <v>92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>
      <c r="A8" s="152" t="s">
        <v>93</v>
      </c>
      <c r="B8" s="153" t="s">
        <v>66</v>
      </c>
      <c r="C8" s="175" t="s">
        <v>27</v>
      </c>
      <c r="D8" s="162"/>
      <c r="E8" s="163"/>
      <c r="F8" s="164"/>
      <c r="G8" s="164">
        <f>SUMIF(AG9:AG23,"&lt;&gt;NOR",G9:G23)</f>
        <v>0</v>
      </c>
      <c r="H8" s="164"/>
      <c r="I8" s="164">
        <f>SUM(I9:I23)</f>
        <v>0</v>
      </c>
      <c r="J8" s="164"/>
      <c r="K8" s="164">
        <f>SUM(K9:K23)</f>
        <v>0</v>
      </c>
      <c r="L8" s="164"/>
      <c r="M8" s="164">
        <f>SUM(M9:M23)</f>
        <v>0</v>
      </c>
      <c r="N8" s="164"/>
      <c r="O8" s="164">
        <f>SUM(O9:O23)</f>
        <v>0</v>
      </c>
      <c r="P8" s="164"/>
      <c r="Q8" s="164">
        <f>SUM(Q9:Q23)</f>
        <v>0</v>
      </c>
      <c r="R8" s="164"/>
      <c r="S8" s="164"/>
      <c r="T8" s="165"/>
      <c r="U8" s="161"/>
      <c r="V8" s="161">
        <f>SUM(V9:V23)</f>
        <v>0</v>
      </c>
      <c r="W8" s="161"/>
      <c r="AG8" t="s">
        <v>94</v>
      </c>
    </row>
    <row r="9" spans="1:60" outlineLevel="1">
      <c r="A9" s="166">
        <v>1</v>
      </c>
      <c r="B9" s="167" t="s">
        <v>223</v>
      </c>
      <c r="C9" s="176" t="s">
        <v>224</v>
      </c>
      <c r="D9" s="168" t="s">
        <v>225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99</v>
      </c>
      <c r="T9" s="172" t="s">
        <v>122</v>
      </c>
      <c r="U9" s="158">
        <v>0</v>
      </c>
      <c r="V9" s="158">
        <f>ROUND(E9*U9,2)</f>
        <v>0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226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36" t="s">
        <v>255</v>
      </c>
      <c r="D10" s="237"/>
      <c r="E10" s="237"/>
      <c r="F10" s="237"/>
      <c r="G10" s="237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227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238" t="s">
        <v>228</v>
      </c>
      <c r="D11" s="239"/>
      <c r="E11" s="239"/>
      <c r="F11" s="239"/>
      <c r="G11" s="239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227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66">
        <v>2</v>
      </c>
      <c r="B12" s="167" t="s">
        <v>229</v>
      </c>
      <c r="C12" s="176" t="s">
        <v>230</v>
      </c>
      <c r="D12" s="168" t="s">
        <v>225</v>
      </c>
      <c r="E12" s="169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/>
      <c r="S12" s="171" t="s">
        <v>99</v>
      </c>
      <c r="T12" s="172" t="s">
        <v>122</v>
      </c>
      <c r="U12" s="158">
        <v>0</v>
      </c>
      <c r="V12" s="158">
        <f>ROUND(E12*U12,2)</f>
        <v>0</v>
      </c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226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236" t="s">
        <v>231</v>
      </c>
      <c r="D13" s="237"/>
      <c r="E13" s="237"/>
      <c r="F13" s="237"/>
      <c r="G13" s="237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227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66">
        <v>3</v>
      </c>
      <c r="B14" s="167" t="s">
        <v>232</v>
      </c>
      <c r="C14" s="176" t="s">
        <v>233</v>
      </c>
      <c r="D14" s="168" t="s">
        <v>225</v>
      </c>
      <c r="E14" s="169">
        <v>1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1"/>
      <c r="S14" s="171" t="s">
        <v>99</v>
      </c>
      <c r="T14" s="172" t="s">
        <v>122</v>
      </c>
      <c r="U14" s="158">
        <v>0</v>
      </c>
      <c r="V14" s="158">
        <f>ROUND(E14*U14,2)</f>
        <v>0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226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>
      <c r="A15" s="156"/>
      <c r="B15" s="157"/>
      <c r="C15" s="236" t="s">
        <v>234</v>
      </c>
      <c r="D15" s="237"/>
      <c r="E15" s="237"/>
      <c r="F15" s="237"/>
      <c r="G15" s="237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227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73" t="str">
        <f>C15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" s="149"/>
      <c r="BC15" s="149"/>
      <c r="BD15" s="149"/>
      <c r="BE15" s="149"/>
      <c r="BF15" s="149"/>
      <c r="BG15" s="149"/>
      <c r="BH15" s="149"/>
    </row>
    <row r="16" spans="1:60" outlineLevel="1">
      <c r="A16" s="166">
        <v>4</v>
      </c>
      <c r="B16" s="167" t="s">
        <v>235</v>
      </c>
      <c r="C16" s="176" t="s">
        <v>236</v>
      </c>
      <c r="D16" s="168" t="s">
        <v>225</v>
      </c>
      <c r="E16" s="169">
        <v>1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1"/>
      <c r="S16" s="171" t="s">
        <v>99</v>
      </c>
      <c r="T16" s="172" t="s">
        <v>122</v>
      </c>
      <c r="U16" s="158">
        <v>0</v>
      </c>
      <c r="V16" s="158">
        <f>ROUND(E16*U16,2)</f>
        <v>0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226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33.75" outlineLevel="1">
      <c r="A17" s="156"/>
      <c r="B17" s="157"/>
      <c r="C17" s="236" t="s">
        <v>237</v>
      </c>
      <c r="D17" s="237"/>
      <c r="E17" s="237"/>
      <c r="F17" s="237"/>
      <c r="G17" s="237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227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73" t="str">
        <f>C17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149"/>
      <c r="BC17" s="149"/>
      <c r="BD17" s="149"/>
      <c r="BE17" s="149"/>
      <c r="BF17" s="149"/>
      <c r="BG17" s="149"/>
      <c r="BH17" s="149"/>
    </row>
    <row r="18" spans="1:60" outlineLevel="1">
      <c r="A18" s="166">
        <v>5</v>
      </c>
      <c r="B18" s="167" t="s">
        <v>238</v>
      </c>
      <c r="C18" s="176" t="s">
        <v>239</v>
      </c>
      <c r="D18" s="168" t="s">
        <v>225</v>
      </c>
      <c r="E18" s="169">
        <v>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/>
      <c r="S18" s="171" t="s">
        <v>99</v>
      </c>
      <c r="T18" s="172" t="s">
        <v>122</v>
      </c>
      <c r="U18" s="158">
        <v>0</v>
      </c>
      <c r="V18" s="158">
        <f>ROUND(E18*U18,2)</f>
        <v>0</v>
      </c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226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56"/>
      <c r="B19" s="157"/>
      <c r="C19" s="236" t="s">
        <v>240</v>
      </c>
      <c r="D19" s="237"/>
      <c r="E19" s="237"/>
      <c r="F19" s="237"/>
      <c r="G19" s="237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227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73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149"/>
      <c r="BC19" s="149"/>
      <c r="BD19" s="149"/>
      <c r="BE19" s="149"/>
      <c r="BF19" s="149"/>
      <c r="BG19" s="149"/>
      <c r="BH19" s="149"/>
    </row>
    <row r="20" spans="1:60" ht="22.5" outlineLevel="1">
      <c r="A20" s="166">
        <v>6</v>
      </c>
      <c r="B20" s="167" t="s">
        <v>47</v>
      </c>
      <c r="C20" s="176" t="s">
        <v>241</v>
      </c>
      <c r="D20" s="168" t="s">
        <v>124</v>
      </c>
      <c r="E20" s="169">
        <v>1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1"/>
      <c r="S20" s="171" t="s">
        <v>121</v>
      </c>
      <c r="T20" s="172" t="s">
        <v>122</v>
      </c>
      <c r="U20" s="158">
        <v>0</v>
      </c>
      <c r="V20" s="158">
        <f>ROUND(E20*U20,2)</f>
        <v>0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226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>
      <c r="A21" s="166">
        <v>7</v>
      </c>
      <c r="B21" s="167" t="s">
        <v>51</v>
      </c>
      <c r="C21" s="176" t="s">
        <v>242</v>
      </c>
      <c r="D21" s="168" t="s">
        <v>124</v>
      </c>
      <c r="E21" s="169">
        <v>1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1"/>
      <c r="S21" s="171" t="s">
        <v>121</v>
      </c>
      <c r="T21" s="172" t="s">
        <v>122</v>
      </c>
      <c r="U21" s="158">
        <v>0</v>
      </c>
      <c r="V21" s="158">
        <f>ROUND(E21*U21,2)</f>
        <v>0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226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>
      <c r="A22" s="166">
        <v>8</v>
      </c>
      <c r="B22" s="167" t="s">
        <v>136</v>
      </c>
      <c r="C22" s="176" t="s">
        <v>243</v>
      </c>
      <c r="D22" s="168" t="s">
        <v>124</v>
      </c>
      <c r="E22" s="169">
        <v>1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1"/>
      <c r="S22" s="171" t="s">
        <v>121</v>
      </c>
      <c r="T22" s="172" t="s">
        <v>122</v>
      </c>
      <c r="U22" s="158">
        <v>0</v>
      </c>
      <c r="V22" s="158">
        <f>ROUND(E22*U22,2)</f>
        <v>0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226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66">
        <v>9</v>
      </c>
      <c r="B23" s="167" t="s">
        <v>139</v>
      </c>
      <c r="C23" s="176" t="s">
        <v>244</v>
      </c>
      <c r="D23" s="168" t="s">
        <v>124</v>
      </c>
      <c r="E23" s="169">
        <v>1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1"/>
      <c r="S23" s="171" t="s">
        <v>121</v>
      </c>
      <c r="T23" s="172" t="s">
        <v>122</v>
      </c>
      <c r="U23" s="158">
        <v>0</v>
      </c>
      <c r="V23" s="158">
        <f>ROUND(E23*U23,2)</f>
        <v>0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226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>
      <c r="A24" s="152" t="s">
        <v>93</v>
      </c>
      <c r="B24" s="153" t="s">
        <v>67</v>
      </c>
      <c r="C24" s="175" t="s">
        <v>28</v>
      </c>
      <c r="D24" s="162"/>
      <c r="E24" s="163"/>
      <c r="F24" s="164"/>
      <c r="G24" s="164">
        <f>SUMIF(AG25:AG32,"&lt;&gt;NOR",G25:G32)</f>
        <v>0</v>
      </c>
      <c r="H24" s="164"/>
      <c r="I24" s="164">
        <f>SUM(I25:I32)</f>
        <v>0</v>
      </c>
      <c r="J24" s="164"/>
      <c r="K24" s="164">
        <f>SUM(K25:K32)</f>
        <v>0</v>
      </c>
      <c r="L24" s="164"/>
      <c r="M24" s="164">
        <f>SUM(M25:M32)</f>
        <v>0</v>
      </c>
      <c r="N24" s="164"/>
      <c r="O24" s="164">
        <f>SUM(O25:O32)</f>
        <v>0</v>
      </c>
      <c r="P24" s="164"/>
      <c r="Q24" s="164">
        <f>SUM(Q25:Q32)</f>
        <v>0</v>
      </c>
      <c r="R24" s="164"/>
      <c r="S24" s="164"/>
      <c r="T24" s="165"/>
      <c r="U24" s="161"/>
      <c r="V24" s="161">
        <f>SUM(V25:V32)</f>
        <v>0</v>
      </c>
      <c r="W24" s="161"/>
      <c r="AG24" t="s">
        <v>94</v>
      </c>
    </row>
    <row r="25" spans="1:60" outlineLevel="1">
      <c r="A25" s="166">
        <v>10</v>
      </c>
      <c r="B25" s="167" t="s">
        <v>245</v>
      </c>
      <c r="C25" s="176" t="s">
        <v>246</v>
      </c>
      <c r="D25" s="168" t="s">
        <v>225</v>
      </c>
      <c r="E25" s="169">
        <v>1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1"/>
      <c r="S25" s="171" t="s">
        <v>99</v>
      </c>
      <c r="T25" s="172" t="s">
        <v>122</v>
      </c>
      <c r="U25" s="158">
        <v>0</v>
      </c>
      <c r="V25" s="158">
        <f>ROUND(E25*U25,2)</f>
        <v>0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226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56"/>
      <c r="B26" s="157"/>
      <c r="C26" s="236" t="s">
        <v>247</v>
      </c>
      <c r="D26" s="237"/>
      <c r="E26" s="237"/>
      <c r="F26" s="237"/>
      <c r="G26" s="237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227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66">
        <v>11</v>
      </c>
      <c r="B27" s="167" t="s">
        <v>141</v>
      </c>
      <c r="C27" s="176" t="s">
        <v>248</v>
      </c>
      <c r="D27" s="168" t="s">
        <v>124</v>
      </c>
      <c r="E27" s="169">
        <v>2</v>
      </c>
      <c r="F27" s="170"/>
      <c r="G27" s="171">
        <f t="shared" ref="G27:G32" si="0">ROUND(E27*F27,2)</f>
        <v>0</v>
      </c>
      <c r="H27" s="170"/>
      <c r="I27" s="171">
        <f t="shared" ref="I27:I32" si="1">ROUND(E27*H27,2)</f>
        <v>0</v>
      </c>
      <c r="J27" s="170"/>
      <c r="K27" s="171">
        <f t="shared" ref="K27:K32" si="2">ROUND(E27*J27,2)</f>
        <v>0</v>
      </c>
      <c r="L27" s="171">
        <v>21</v>
      </c>
      <c r="M27" s="171">
        <f t="shared" ref="M27:M32" si="3">G27*(1+L27/100)</f>
        <v>0</v>
      </c>
      <c r="N27" s="171">
        <v>0</v>
      </c>
      <c r="O27" s="171">
        <f t="shared" ref="O27:O32" si="4">ROUND(E27*N27,2)</f>
        <v>0</v>
      </c>
      <c r="P27" s="171">
        <v>0</v>
      </c>
      <c r="Q27" s="171">
        <f t="shared" ref="Q27:Q32" si="5">ROUND(E27*P27,2)</f>
        <v>0</v>
      </c>
      <c r="R27" s="171"/>
      <c r="S27" s="171" t="s">
        <v>121</v>
      </c>
      <c r="T27" s="172" t="s">
        <v>122</v>
      </c>
      <c r="U27" s="158">
        <v>0</v>
      </c>
      <c r="V27" s="158">
        <f t="shared" ref="V27:V32" si="6">ROUND(E27*U27,2)</f>
        <v>0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226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>
      <c r="A28" s="166">
        <v>12</v>
      </c>
      <c r="B28" s="167" t="s">
        <v>143</v>
      </c>
      <c r="C28" s="176" t="s">
        <v>249</v>
      </c>
      <c r="D28" s="168" t="s">
        <v>124</v>
      </c>
      <c r="E28" s="169">
        <v>1</v>
      </c>
      <c r="F28" s="170"/>
      <c r="G28" s="171">
        <f t="shared" si="0"/>
        <v>0</v>
      </c>
      <c r="H28" s="170"/>
      <c r="I28" s="171">
        <f t="shared" si="1"/>
        <v>0</v>
      </c>
      <c r="J28" s="170"/>
      <c r="K28" s="171">
        <f t="shared" si="2"/>
        <v>0</v>
      </c>
      <c r="L28" s="171">
        <v>21</v>
      </c>
      <c r="M28" s="171">
        <f t="shared" si="3"/>
        <v>0</v>
      </c>
      <c r="N28" s="171">
        <v>0</v>
      </c>
      <c r="O28" s="171">
        <f t="shared" si="4"/>
        <v>0</v>
      </c>
      <c r="P28" s="171">
        <v>0</v>
      </c>
      <c r="Q28" s="171">
        <f t="shared" si="5"/>
        <v>0</v>
      </c>
      <c r="R28" s="171"/>
      <c r="S28" s="171" t="s">
        <v>121</v>
      </c>
      <c r="T28" s="172" t="s">
        <v>122</v>
      </c>
      <c r="U28" s="158">
        <v>0</v>
      </c>
      <c r="V28" s="158">
        <f t="shared" si="6"/>
        <v>0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226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>
      <c r="A29" s="166">
        <v>13</v>
      </c>
      <c r="B29" s="167" t="s">
        <v>157</v>
      </c>
      <c r="C29" s="176" t="s">
        <v>250</v>
      </c>
      <c r="D29" s="168" t="s">
        <v>124</v>
      </c>
      <c r="E29" s="169">
        <v>1</v>
      </c>
      <c r="F29" s="170"/>
      <c r="G29" s="171">
        <f t="shared" si="0"/>
        <v>0</v>
      </c>
      <c r="H29" s="170"/>
      <c r="I29" s="171">
        <f t="shared" si="1"/>
        <v>0</v>
      </c>
      <c r="J29" s="170"/>
      <c r="K29" s="171">
        <f t="shared" si="2"/>
        <v>0</v>
      </c>
      <c r="L29" s="171">
        <v>21</v>
      </c>
      <c r="M29" s="171">
        <f t="shared" si="3"/>
        <v>0</v>
      </c>
      <c r="N29" s="171">
        <v>0</v>
      </c>
      <c r="O29" s="171">
        <f t="shared" si="4"/>
        <v>0</v>
      </c>
      <c r="P29" s="171">
        <v>0</v>
      </c>
      <c r="Q29" s="171">
        <f t="shared" si="5"/>
        <v>0</v>
      </c>
      <c r="R29" s="171"/>
      <c r="S29" s="171" t="s">
        <v>121</v>
      </c>
      <c r="T29" s="172" t="s">
        <v>122</v>
      </c>
      <c r="U29" s="158">
        <v>0</v>
      </c>
      <c r="V29" s="158">
        <f t="shared" si="6"/>
        <v>0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226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>
      <c r="A30" s="166">
        <v>14</v>
      </c>
      <c r="B30" s="167" t="s">
        <v>160</v>
      </c>
      <c r="C30" s="176" t="s">
        <v>251</v>
      </c>
      <c r="D30" s="168" t="s">
        <v>124</v>
      </c>
      <c r="E30" s="169">
        <v>1</v>
      </c>
      <c r="F30" s="170"/>
      <c r="G30" s="171">
        <f t="shared" si="0"/>
        <v>0</v>
      </c>
      <c r="H30" s="170"/>
      <c r="I30" s="171">
        <f t="shared" si="1"/>
        <v>0</v>
      </c>
      <c r="J30" s="170"/>
      <c r="K30" s="171">
        <f t="shared" si="2"/>
        <v>0</v>
      </c>
      <c r="L30" s="171">
        <v>21</v>
      </c>
      <c r="M30" s="171">
        <f t="shared" si="3"/>
        <v>0</v>
      </c>
      <c r="N30" s="171">
        <v>0</v>
      </c>
      <c r="O30" s="171">
        <f t="shared" si="4"/>
        <v>0</v>
      </c>
      <c r="P30" s="171">
        <v>0</v>
      </c>
      <c r="Q30" s="171">
        <f t="shared" si="5"/>
        <v>0</v>
      </c>
      <c r="R30" s="171"/>
      <c r="S30" s="171" t="s">
        <v>121</v>
      </c>
      <c r="T30" s="172" t="s">
        <v>122</v>
      </c>
      <c r="U30" s="158">
        <v>0</v>
      </c>
      <c r="V30" s="158">
        <f t="shared" si="6"/>
        <v>0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226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>
      <c r="A31" s="166">
        <v>15</v>
      </c>
      <c r="B31" s="167" t="s">
        <v>162</v>
      </c>
      <c r="C31" s="176" t="s">
        <v>252</v>
      </c>
      <c r="D31" s="168" t="s">
        <v>124</v>
      </c>
      <c r="E31" s="169">
        <v>1</v>
      </c>
      <c r="F31" s="170"/>
      <c r="G31" s="171">
        <f t="shared" si="0"/>
        <v>0</v>
      </c>
      <c r="H31" s="170"/>
      <c r="I31" s="171">
        <f t="shared" si="1"/>
        <v>0</v>
      </c>
      <c r="J31" s="170"/>
      <c r="K31" s="171">
        <f t="shared" si="2"/>
        <v>0</v>
      </c>
      <c r="L31" s="171">
        <v>21</v>
      </c>
      <c r="M31" s="171">
        <f t="shared" si="3"/>
        <v>0</v>
      </c>
      <c r="N31" s="171">
        <v>0</v>
      </c>
      <c r="O31" s="171">
        <f t="shared" si="4"/>
        <v>0</v>
      </c>
      <c r="P31" s="171">
        <v>0</v>
      </c>
      <c r="Q31" s="171">
        <f t="shared" si="5"/>
        <v>0</v>
      </c>
      <c r="R31" s="171"/>
      <c r="S31" s="171" t="s">
        <v>121</v>
      </c>
      <c r="T31" s="172" t="s">
        <v>122</v>
      </c>
      <c r="U31" s="158">
        <v>0</v>
      </c>
      <c r="V31" s="158">
        <f t="shared" si="6"/>
        <v>0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226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66">
        <v>16</v>
      </c>
      <c r="B32" s="167" t="s">
        <v>253</v>
      </c>
      <c r="C32" s="176" t="s">
        <v>254</v>
      </c>
      <c r="D32" s="168" t="s">
        <v>124</v>
      </c>
      <c r="E32" s="169">
        <v>1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71">
        <v>0</v>
      </c>
      <c r="O32" s="171">
        <f t="shared" si="4"/>
        <v>0</v>
      </c>
      <c r="P32" s="171">
        <v>0</v>
      </c>
      <c r="Q32" s="171">
        <f t="shared" si="5"/>
        <v>0</v>
      </c>
      <c r="R32" s="171"/>
      <c r="S32" s="171" t="s">
        <v>121</v>
      </c>
      <c r="T32" s="172" t="s">
        <v>122</v>
      </c>
      <c r="U32" s="158">
        <v>0</v>
      </c>
      <c r="V32" s="158">
        <f t="shared" si="6"/>
        <v>0</v>
      </c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226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33">
      <c r="A33" s="5"/>
      <c r="B33" s="6"/>
      <c r="C33" s="178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AE33">
        <v>15</v>
      </c>
      <c r="AF33">
        <v>21</v>
      </c>
    </row>
    <row r="34" spans="1:33">
      <c r="A34" s="152"/>
      <c r="B34" s="153" t="s">
        <v>29</v>
      </c>
      <c r="C34" s="175"/>
      <c r="D34" s="154"/>
      <c r="E34" s="155"/>
      <c r="F34" s="155"/>
      <c r="G34" s="174">
        <f>G8+G24</f>
        <v>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E34">
        <f>SUMIF(L7:L32,AE33,G7:G32)</f>
        <v>0</v>
      </c>
      <c r="AF34">
        <f>SUMIF(L7:L32,AF33,G7:G32)</f>
        <v>0</v>
      </c>
      <c r="AG34" t="s">
        <v>181</v>
      </c>
    </row>
    <row r="35" spans="1:33">
      <c r="C35" s="179"/>
      <c r="D35" s="141"/>
      <c r="AG35" t="s">
        <v>182</v>
      </c>
    </row>
    <row r="36" spans="1:33">
      <c r="D36" s="141"/>
    </row>
    <row r="37" spans="1:33">
      <c r="D37" s="141"/>
    </row>
    <row r="38" spans="1:33">
      <c r="D38" s="141"/>
    </row>
    <row r="39" spans="1:33">
      <c r="D39" s="141"/>
    </row>
    <row r="40" spans="1:33">
      <c r="D40" s="141"/>
    </row>
    <row r="41" spans="1:33">
      <c r="D41" s="141"/>
    </row>
    <row r="42" spans="1:33">
      <c r="D42" s="141"/>
    </row>
    <row r="43" spans="1:33">
      <c r="D43" s="141"/>
    </row>
    <row r="44" spans="1:33">
      <c r="D44" s="141"/>
    </row>
    <row r="45" spans="1:33">
      <c r="D45" s="141"/>
    </row>
    <row r="46" spans="1:33">
      <c r="D46" s="141"/>
    </row>
    <row r="47" spans="1:33">
      <c r="D47" s="141"/>
    </row>
    <row r="48" spans="1:33">
      <c r="D48" s="141"/>
    </row>
    <row r="49" spans="4:4">
      <c r="D49" s="141"/>
    </row>
    <row r="50" spans="4:4">
      <c r="D50" s="141"/>
    </row>
    <row r="51" spans="4:4">
      <c r="D51" s="141"/>
    </row>
    <row r="52" spans="4:4">
      <c r="D52" s="141"/>
    </row>
    <row r="53" spans="4:4">
      <c r="D53" s="141"/>
    </row>
    <row r="54" spans="4:4">
      <c r="D54" s="141"/>
    </row>
    <row r="55" spans="4:4">
      <c r="D55" s="141"/>
    </row>
    <row r="56" spans="4:4">
      <c r="D56" s="141"/>
    </row>
    <row r="57" spans="4:4">
      <c r="D57" s="141"/>
    </row>
    <row r="58" spans="4:4">
      <c r="D58" s="141"/>
    </row>
    <row r="59" spans="4:4">
      <c r="D59" s="141"/>
    </row>
    <row r="60" spans="4:4">
      <c r="D60" s="141"/>
    </row>
    <row r="61" spans="4:4">
      <c r="D61" s="141"/>
    </row>
    <row r="62" spans="4:4">
      <c r="D62" s="141"/>
    </row>
    <row r="63" spans="4:4">
      <c r="D63" s="141"/>
    </row>
    <row r="64" spans="4:4">
      <c r="D64" s="141"/>
    </row>
    <row r="65" spans="4:4">
      <c r="D65" s="141"/>
    </row>
    <row r="66" spans="4:4">
      <c r="D66" s="141"/>
    </row>
    <row r="67" spans="4:4">
      <c r="D67" s="141"/>
    </row>
    <row r="68" spans="4:4">
      <c r="D68" s="141"/>
    </row>
    <row r="69" spans="4:4">
      <c r="D69" s="141"/>
    </row>
    <row r="70" spans="4:4">
      <c r="D70" s="141"/>
    </row>
    <row r="71" spans="4:4">
      <c r="D71" s="141"/>
    </row>
    <row r="72" spans="4:4">
      <c r="D72" s="141"/>
    </row>
    <row r="73" spans="4:4">
      <c r="D73" s="141"/>
    </row>
    <row r="74" spans="4:4">
      <c r="D74" s="141"/>
    </row>
    <row r="75" spans="4:4">
      <c r="D75" s="141"/>
    </row>
    <row r="76" spans="4:4">
      <c r="D76" s="141"/>
    </row>
    <row r="77" spans="4:4">
      <c r="D77" s="141"/>
    </row>
    <row r="78" spans="4:4">
      <c r="D78" s="141"/>
    </row>
    <row r="79" spans="4:4">
      <c r="D79" s="141"/>
    </row>
    <row r="80" spans="4:4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9231" sheet="1"/>
  <mergeCells count="11">
    <mergeCell ref="A1:G1"/>
    <mergeCell ref="C2:G2"/>
    <mergeCell ref="C3:G3"/>
    <mergeCell ref="C4:G4"/>
    <mergeCell ref="C17:G17"/>
    <mergeCell ref="C19:G19"/>
    <mergeCell ref="C26:G26"/>
    <mergeCell ref="C10:G10"/>
    <mergeCell ref="C11:G11"/>
    <mergeCell ref="C13:G13"/>
    <mergeCell ref="C15:G15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01 1 Pol</vt:lpstr>
      <vt:lpstr>02 1 Pol</vt:lpstr>
      <vt:lpstr>999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1 Pol'!Názvy_tisku</vt:lpstr>
      <vt:lpstr>'999 01 Pol'!Názvy_tisku</vt:lpstr>
      <vt:lpstr>oadresa</vt:lpstr>
      <vt:lpstr>Stavba!Objednatel</vt:lpstr>
      <vt:lpstr>Stavba!Objekt</vt:lpstr>
      <vt:lpstr>'01 1 Pol'!Oblast_tisku</vt:lpstr>
      <vt:lpstr>'02 1 Pol'!Oblast_tisku</vt:lpstr>
      <vt:lpstr>'999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2018-02-07T08:17:04Z</dcterms:modified>
</cp:coreProperties>
</file>